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200A7C4A98CF263B086B48CC63FF563AA2E3A508" xr6:coauthVersionLast="47" xr6:coauthVersionMax="47" xr10:uidLastSave="{AD5FADED-7EB2-4518-B71E-F3F5FD08B5B9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K4" i="2"/>
  <c r="S4" i="2" s="1"/>
  <c r="I9" i="2"/>
  <c r="K9" i="2"/>
  <c r="S9" i="2" s="1"/>
  <c r="I7" i="2"/>
  <c r="K7" i="2"/>
  <c r="S7" i="2" s="1"/>
  <c r="I3" i="2"/>
  <c r="K3" i="2"/>
  <c r="S3" i="2" s="1"/>
  <c r="I2" i="2"/>
  <c r="K2" i="2"/>
  <c r="S2" i="2" s="1"/>
  <c r="Q4" i="2" l="1"/>
  <c r="R4" i="2"/>
  <c r="Q9" i="2"/>
  <c r="R9" i="2"/>
  <c r="Q7" i="2"/>
  <c r="R7" i="2"/>
  <c r="Q3" i="2"/>
  <c r="R3" i="2"/>
  <c r="Q2" i="2"/>
  <c r="R2" i="2"/>
  <c r="I5" i="2"/>
  <c r="K5" i="2"/>
  <c r="S5" i="2" s="1"/>
  <c r="I6" i="2"/>
  <c r="K6" i="2"/>
  <c r="S6" i="2" s="1"/>
  <c r="I8" i="2"/>
  <c r="K8" i="2"/>
  <c r="R8" i="2" s="1"/>
  <c r="I10" i="2"/>
  <c r="K10" i="2"/>
  <c r="Q10" i="2" s="1"/>
  <c r="I11" i="2"/>
  <c r="K11" i="2"/>
  <c r="S11" i="2" s="1"/>
  <c r="I12" i="2"/>
  <c r="K12" i="2"/>
  <c r="S12" i="2" s="1"/>
  <c r="I13" i="2"/>
  <c r="K13" i="2"/>
  <c r="Q13" i="2" s="1"/>
  <c r="D14" i="2"/>
  <c r="G14" i="2"/>
  <c r="H14" i="2"/>
  <c r="J14" i="2"/>
  <c r="L14" i="2"/>
  <c r="M14" i="2"/>
  <c r="O14" i="2"/>
  <c r="P14" i="2"/>
  <c r="Q12" i="2" l="1"/>
  <c r="R13" i="2"/>
  <c r="R10" i="2"/>
  <c r="R6" i="2"/>
  <c r="I16" i="2"/>
  <c r="I15" i="2"/>
  <c r="Q6" i="2"/>
  <c r="R12" i="2"/>
  <c r="Q8" i="2"/>
  <c r="S8" i="2"/>
  <c r="R11" i="2"/>
  <c r="R5" i="2"/>
  <c r="S13" i="2"/>
  <c r="Q11" i="2"/>
  <c r="S10" i="2"/>
  <c r="Q5" i="2"/>
  <c r="K14" i="2"/>
  <c r="M16" i="2" l="1"/>
  <c r="P16" i="2"/>
  <c r="S16" i="2"/>
</calcChain>
</file>

<file path=xl/sharedStrings.xml><?xml version="1.0" encoding="utf-8"?>
<sst xmlns="http://schemas.openxmlformats.org/spreadsheetml/2006/main" count="166" uniqueCount="100">
  <si>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</si>
  <si>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</si>
  <si>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</si>
  <si>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</si>
  <si>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</si>
  <si>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</si>
  <si>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</si>
  <si>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</si>
  <si>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</si>
  <si>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</si>
  <si>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</si>
  <si>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</si>
  <si>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</si>
  <si>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</si>
  <si>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</si>
  <si>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</si>
  <si>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</si>
  <si>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</si>
  <si>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</si>
  <si>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</si>
  <si>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</si>
  <si>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</si>
  <si>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</si>
  <si>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</si>
  <si>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</si>
  <si>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</si>
  <si>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</si>
  <si>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</si>
  <si>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</si>
  <si>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</si>
  <si>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</si>
  <si>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</si>
  <si>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</si>
  <si>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</si>
  <si>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</si>
  <si>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</si>
  <si>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</si>
  <si>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</si>
  <si>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</si>
  <si>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</si>
  <si>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</si>
  <si>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</si>
  <si>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</si>
  <si>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</si>
  <si>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004-650-001-00</t>
  </si>
  <si>
    <t>401 NILES ST</t>
  </si>
  <si>
    <t>00002</t>
  </si>
  <si>
    <t>042-326-001-00</t>
  </si>
  <si>
    <t>VILLAGE OF LAKEVIEW</t>
  </si>
  <si>
    <t>401</t>
  </si>
  <si>
    <t>VILLAGE</t>
  </si>
  <si>
    <t>WD</t>
  </si>
  <si>
    <t>03-ARM'S LENGTH</t>
  </si>
  <si>
    <t>2024R-02997</t>
  </si>
  <si>
    <t>042-101-009-50</t>
  </si>
  <si>
    <t>223 WASHINGTON ST</t>
  </si>
  <si>
    <t>2023R-10548</t>
  </si>
  <si>
    <t>042-107-004-00</t>
  </si>
  <si>
    <t>222 WASHINGTON AVE</t>
  </si>
  <si>
    <t>402</t>
  </si>
  <si>
    <t>2024R-01723</t>
  </si>
  <si>
    <t>042-314-006-00</t>
  </si>
  <si>
    <t>221 FIRST ST</t>
  </si>
  <si>
    <t>2023R-08910</t>
  </si>
  <si>
    <t>042-315-001-50</t>
  </si>
  <si>
    <t>204 FIRST ST</t>
  </si>
  <si>
    <t>2022R-09848</t>
  </si>
  <si>
    <t>042-320-001-00</t>
  </si>
  <si>
    <t>106 NILES ST</t>
  </si>
  <si>
    <t>2022R-12281</t>
  </si>
  <si>
    <t>NILES ST</t>
  </si>
  <si>
    <t>042-329-004-00</t>
  </si>
  <si>
    <t>133 NILES ST</t>
  </si>
  <si>
    <t>2023R-06927</t>
  </si>
  <si>
    <t>RES DUPLEX</t>
  </si>
  <si>
    <t>042-331-002-00</t>
  </si>
  <si>
    <t>708 WASHINGTON ST</t>
  </si>
  <si>
    <t>2023R-12264</t>
  </si>
  <si>
    <t>042-337-007-00</t>
  </si>
  <si>
    <t>824 E RICHARDSON AVE</t>
  </si>
  <si>
    <t>2023R-06400</t>
  </si>
  <si>
    <t>042-612-004-00</t>
  </si>
  <si>
    <t>212 MACOMBER ST</t>
  </si>
  <si>
    <t>2023R-04773</t>
  </si>
  <si>
    <t>042-708-004-11</t>
  </si>
  <si>
    <t>301 NORTH ST</t>
  </si>
  <si>
    <t>2022R-05138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</si>
  <si>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</si>
  <si>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</si>
  <si>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</si>
  <si>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</si>
  <si>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</si>
  <si>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</si>
  <si>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</si>
  <si>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VILLAGE LOTS  LAND ANALYSIS</t>
  </si>
  <si>
    <t xml:space="preserve">2025 CATO  TOWNSHIP/VILLAGE OF LAKEVIEW </t>
  </si>
  <si>
    <t>APPLIED    $95 FF</t>
  </si>
  <si>
    <t>CALCULATED  $211 FF</t>
  </si>
  <si>
    <t>B BFRONTAGE</t>
  </si>
  <si>
    <t>USED HISTORIC VALUE OF  $400 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</si>
</sst>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"/>
  <sheetViews>
    <sheetView tabSelected="1" workbookViewId="0">
      <selection activeCell="B30" sqref="B30"/>
    </sheetView>
  </sheetViews>
  <sheetFormatPr defaultRowHeight="14.4" x14ac:dyDescent="0.3"/>
  <cols>
    <col min="1" max="1" width="14.33203125" bestFit="1" customWidth="1"/>
    <col min="2" max="2" width="22" bestFit="1" customWidth="1"/>
    <col min="3" max="3" width="9.33203125" style="25" bestFit="1" customWidth="1"/>
    <col min="4" max="4" width="10.88671875" style="15" bestFit="1" customWidth="1"/>
    <col min="5" max="5" width="5.5546875" bestFit="1" customWidth="1"/>
    <col min="6" max="6" width="30.10937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664062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20.664062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11.332031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44</v>
      </c>
      <c r="B2" t="s">
        <v>45</v>
      </c>
      <c r="C2" s="25">
        <v>45376</v>
      </c>
      <c r="D2" s="15">
        <v>217000</v>
      </c>
      <c r="E2" t="s">
        <v>51</v>
      </c>
      <c r="F2" t="s">
        <v>52</v>
      </c>
      <c r="G2" s="15">
        <v>212660</v>
      </c>
      <c r="H2" s="15">
        <v>73700</v>
      </c>
      <c r="I2" s="20">
        <f t="shared" ref="I2:I13" si="0">H2/G2*100</f>
        <v>34.656258816890812</v>
      </c>
      <c r="J2" s="15">
        <v>189234</v>
      </c>
      <c r="K2" s="15">
        <f>G2-173146</f>
        <v>39514</v>
      </c>
      <c r="L2" s="15">
        <v>16088</v>
      </c>
      <c r="M2" s="30">
        <v>247.5</v>
      </c>
      <c r="N2" s="34">
        <v>66</v>
      </c>
      <c r="O2" s="39">
        <v>0.375</v>
      </c>
      <c r="P2" s="39">
        <v>0.375</v>
      </c>
      <c r="Q2" s="15">
        <f t="shared" ref="Q2:Q13" si="1">K2/M2</f>
        <v>159.65252525252527</v>
      </c>
      <c r="R2" s="15">
        <f t="shared" ref="R2:R13" si="2">K2/O2</f>
        <v>105370.66666666667</v>
      </c>
      <c r="S2" s="44">
        <f t="shared" ref="S2:S13" si="3">K2/O2/43560</f>
        <v>2.4189776553412918</v>
      </c>
      <c r="T2" s="39">
        <v>247.5</v>
      </c>
      <c r="U2" s="5" t="s">
        <v>46</v>
      </c>
      <c r="V2" t="s">
        <v>53</v>
      </c>
      <c r="W2" t="s">
        <v>47</v>
      </c>
      <c r="X2" t="s">
        <v>48</v>
      </c>
      <c r="Y2">
        <v>0</v>
      </c>
      <c r="Z2">
        <v>1</v>
      </c>
      <c r="AA2" s="6">
        <v>43783</v>
      </c>
      <c r="AC2" s="7" t="s">
        <v>49</v>
      </c>
      <c r="AD2" t="s">
        <v>50</v>
      </c>
      <c r="AE2" t="s">
        <v>50</v>
      </c>
      <c r="AF2" t="s">
        <v>50</v>
      </c>
    </row>
    <row r="3" spans="1:64" x14ac:dyDescent="0.3">
      <c r="A3" t="s">
        <v>54</v>
      </c>
      <c r="B3" t="s">
        <v>55</v>
      </c>
      <c r="C3" s="25">
        <v>45224</v>
      </c>
      <c r="D3" s="15">
        <v>87744</v>
      </c>
      <c r="E3" t="s">
        <v>51</v>
      </c>
      <c r="F3" t="s">
        <v>52</v>
      </c>
      <c r="G3" s="15">
        <v>87744</v>
      </c>
      <c r="H3" s="15">
        <v>33500</v>
      </c>
      <c r="I3" s="20">
        <f t="shared" si="0"/>
        <v>38.179248723559446</v>
      </c>
      <c r="J3" s="15">
        <v>87396</v>
      </c>
      <c r="K3" s="15">
        <f>G3-85251</f>
        <v>2493</v>
      </c>
      <c r="L3" s="15">
        <v>2145</v>
      </c>
      <c r="M3" s="30">
        <v>33</v>
      </c>
      <c r="N3" s="34">
        <v>165</v>
      </c>
      <c r="O3" s="39">
        <v>0.125</v>
      </c>
      <c r="P3" s="39">
        <v>0.125</v>
      </c>
      <c r="Q3" s="15">
        <f t="shared" si="1"/>
        <v>75.545454545454547</v>
      </c>
      <c r="R3" s="15">
        <f t="shared" si="2"/>
        <v>19944</v>
      </c>
      <c r="S3" s="44">
        <f t="shared" si="3"/>
        <v>0.45785123966942148</v>
      </c>
      <c r="T3" s="39">
        <v>33</v>
      </c>
      <c r="U3" s="5" t="s">
        <v>46</v>
      </c>
      <c r="V3" t="s">
        <v>56</v>
      </c>
      <c r="Y3">
        <v>0</v>
      </c>
      <c r="Z3">
        <v>1</v>
      </c>
      <c r="AA3" s="6">
        <v>42180</v>
      </c>
      <c r="AC3" s="7" t="s">
        <v>49</v>
      </c>
      <c r="AD3" t="s">
        <v>50</v>
      </c>
    </row>
    <row r="4" spans="1:64" x14ac:dyDescent="0.3">
      <c r="A4" t="s">
        <v>57</v>
      </c>
      <c r="B4" t="s">
        <v>58</v>
      </c>
      <c r="C4" s="25">
        <v>45355</v>
      </c>
      <c r="D4" s="15">
        <v>10000</v>
      </c>
      <c r="E4" t="s">
        <v>51</v>
      </c>
      <c r="F4" t="s">
        <v>52</v>
      </c>
      <c r="G4" s="15">
        <v>10000</v>
      </c>
      <c r="H4" s="15">
        <v>2100</v>
      </c>
      <c r="I4" s="20">
        <f t="shared" si="0"/>
        <v>21</v>
      </c>
      <c r="J4" s="15">
        <v>4290</v>
      </c>
      <c r="K4" s="15">
        <f>G4-0</f>
        <v>10000</v>
      </c>
      <c r="L4" s="15">
        <v>4290</v>
      </c>
      <c r="M4" s="30">
        <v>66</v>
      </c>
      <c r="N4" s="34">
        <v>165</v>
      </c>
      <c r="O4" s="39">
        <v>0.25</v>
      </c>
      <c r="P4" s="39">
        <v>0.25</v>
      </c>
      <c r="Q4" s="15">
        <f t="shared" si="1"/>
        <v>151.5151515151515</v>
      </c>
      <c r="R4" s="15">
        <f t="shared" si="2"/>
        <v>40000</v>
      </c>
      <c r="S4" s="44">
        <f t="shared" si="3"/>
        <v>0.91827364554637281</v>
      </c>
      <c r="T4" s="39">
        <v>66</v>
      </c>
      <c r="U4" s="5" t="s">
        <v>46</v>
      </c>
      <c r="V4" t="s">
        <v>60</v>
      </c>
      <c r="Y4">
        <v>0</v>
      </c>
      <c r="Z4">
        <v>1</v>
      </c>
      <c r="AA4" s="6">
        <v>43168</v>
      </c>
      <c r="AC4" s="7" t="s">
        <v>59</v>
      </c>
      <c r="AD4" t="s">
        <v>50</v>
      </c>
    </row>
    <row r="5" spans="1:64" x14ac:dyDescent="0.3">
      <c r="A5" t="s">
        <v>61</v>
      </c>
      <c r="B5" t="s">
        <v>62</v>
      </c>
      <c r="C5" s="25">
        <v>45177</v>
      </c>
      <c r="D5" s="15">
        <v>140000</v>
      </c>
      <c r="E5" t="s">
        <v>51</v>
      </c>
      <c r="F5" t="s">
        <v>52</v>
      </c>
      <c r="G5" s="15">
        <v>140000</v>
      </c>
      <c r="H5" s="15">
        <v>40300</v>
      </c>
      <c r="I5" s="20">
        <f t="shared" si="0"/>
        <v>28.785714285714288</v>
      </c>
      <c r="J5" s="15">
        <v>103271</v>
      </c>
      <c r="K5" s="15">
        <f>G5-98981</f>
        <v>41019</v>
      </c>
      <c r="L5" s="15">
        <v>4290</v>
      </c>
      <c r="M5" s="30">
        <v>66</v>
      </c>
      <c r="N5" s="34">
        <v>165</v>
      </c>
      <c r="O5" s="39">
        <v>0.25</v>
      </c>
      <c r="P5" s="39">
        <v>0.25</v>
      </c>
      <c r="Q5" s="15">
        <f t="shared" si="1"/>
        <v>621.5</v>
      </c>
      <c r="R5" s="15">
        <f t="shared" si="2"/>
        <v>164076</v>
      </c>
      <c r="S5" s="44">
        <f t="shared" si="3"/>
        <v>3.7666666666666666</v>
      </c>
      <c r="T5" s="39">
        <v>66</v>
      </c>
      <c r="U5" s="5" t="s">
        <v>46</v>
      </c>
      <c r="V5" t="s">
        <v>63</v>
      </c>
      <c r="Y5">
        <v>0</v>
      </c>
      <c r="Z5">
        <v>1</v>
      </c>
      <c r="AA5" s="6">
        <v>42192</v>
      </c>
      <c r="AC5" s="7" t="s">
        <v>49</v>
      </c>
      <c r="AD5" t="s">
        <v>50</v>
      </c>
    </row>
    <row r="6" spans="1:64" x14ac:dyDescent="0.3">
      <c r="A6" t="s">
        <v>64</v>
      </c>
      <c r="B6" t="s">
        <v>65</v>
      </c>
      <c r="C6" s="25">
        <v>44785</v>
      </c>
      <c r="D6" s="15">
        <v>150000</v>
      </c>
      <c r="E6" t="s">
        <v>51</v>
      </c>
      <c r="F6" t="s">
        <v>52</v>
      </c>
      <c r="G6" s="15">
        <v>150000</v>
      </c>
      <c r="H6" s="15">
        <v>54900</v>
      </c>
      <c r="I6" s="20">
        <f t="shared" si="0"/>
        <v>36.6</v>
      </c>
      <c r="J6" s="15">
        <v>140992</v>
      </c>
      <c r="K6" s="15">
        <f>G6-135337</f>
        <v>14663</v>
      </c>
      <c r="L6" s="15">
        <v>5655</v>
      </c>
      <c r="M6" s="30">
        <v>87</v>
      </c>
      <c r="N6" s="34">
        <v>122</v>
      </c>
      <c r="O6" s="39">
        <v>0.24399999999999999</v>
      </c>
      <c r="P6" s="39">
        <v>0.24399999999999999</v>
      </c>
      <c r="Q6" s="15">
        <f t="shared" si="1"/>
        <v>168.54022988505747</v>
      </c>
      <c r="R6" s="15">
        <f t="shared" si="2"/>
        <v>60094.262295081971</v>
      </c>
      <c r="S6" s="44">
        <f t="shared" si="3"/>
        <v>1.3795744328531214</v>
      </c>
      <c r="T6" s="39">
        <v>87</v>
      </c>
      <c r="U6" s="5" t="s">
        <v>46</v>
      </c>
      <c r="V6" t="s">
        <v>66</v>
      </c>
      <c r="Y6">
        <v>0</v>
      </c>
      <c r="Z6">
        <v>1</v>
      </c>
      <c r="AA6" s="6">
        <v>42192</v>
      </c>
      <c r="AC6" s="7" t="s">
        <v>49</v>
      </c>
      <c r="AD6" t="s">
        <v>50</v>
      </c>
    </row>
    <row r="7" spans="1:64" x14ac:dyDescent="0.3">
      <c r="A7" t="s">
        <v>67</v>
      </c>
      <c r="B7" t="s">
        <v>68</v>
      </c>
      <c r="C7" s="25">
        <v>44852</v>
      </c>
      <c r="D7" s="15">
        <v>132000</v>
      </c>
      <c r="E7" t="s">
        <v>51</v>
      </c>
      <c r="F7" t="s">
        <v>52</v>
      </c>
      <c r="G7" s="15">
        <v>132000</v>
      </c>
      <c r="H7" s="15">
        <v>51500</v>
      </c>
      <c r="I7" s="20">
        <f t="shared" si="0"/>
        <v>39.015151515151516</v>
      </c>
      <c r="J7" s="15">
        <v>129868</v>
      </c>
      <c r="K7" s="15">
        <f>G7-121288</f>
        <v>10712</v>
      </c>
      <c r="L7" s="15">
        <v>8580</v>
      </c>
      <c r="M7" s="30">
        <v>132</v>
      </c>
      <c r="N7" s="34">
        <v>253.5</v>
      </c>
      <c r="O7" s="39">
        <v>0.76800000000000002</v>
      </c>
      <c r="P7" s="39">
        <v>0.76800000000000002</v>
      </c>
      <c r="Q7" s="15">
        <f t="shared" si="1"/>
        <v>81.151515151515156</v>
      </c>
      <c r="R7" s="15">
        <f t="shared" si="2"/>
        <v>13947.916666666666</v>
      </c>
      <c r="S7" s="44">
        <f t="shared" si="3"/>
        <v>0.32020010713192532</v>
      </c>
      <c r="T7" s="39">
        <v>132</v>
      </c>
      <c r="U7" s="5" t="s">
        <v>46</v>
      </c>
      <c r="V7" t="s">
        <v>69</v>
      </c>
      <c r="Y7">
        <v>0</v>
      </c>
      <c r="Z7">
        <v>1</v>
      </c>
      <c r="AA7" s="6">
        <v>34197</v>
      </c>
      <c r="AC7" s="7" t="s">
        <v>49</v>
      </c>
      <c r="AD7" t="s">
        <v>50</v>
      </c>
      <c r="AE7" t="s">
        <v>50</v>
      </c>
    </row>
    <row r="8" spans="1:64" x14ac:dyDescent="0.3">
      <c r="A8" t="s">
        <v>47</v>
      </c>
      <c r="B8" t="s">
        <v>70</v>
      </c>
      <c r="C8" s="25">
        <v>45376</v>
      </c>
      <c r="D8" s="15">
        <v>217000</v>
      </c>
      <c r="E8" t="s">
        <v>51</v>
      </c>
      <c r="F8" t="s">
        <v>52</v>
      </c>
      <c r="G8" s="15">
        <v>4340</v>
      </c>
      <c r="H8" s="15">
        <v>1300</v>
      </c>
      <c r="I8" s="20">
        <f t="shared" si="0"/>
        <v>29.953917050691242</v>
      </c>
      <c r="J8" s="15">
        <v>16088</v>
      </c>
      <c r="K8" s="15">
        <f>G8-0</f>
        <v>4340</v>
      </c>
      <c r="L8" s="15">
        <v>16088</v>
      </c>
      <c r="M8" s="30">
        <v>41.25</v>
      </c>
      <c r="N8" s="34">
        <v>198</v>
      </c>
      <c r="O8" s="39">
        <v>0.375</v>
      </c>
      <c r="P8" s="39">
        <v>0.188</v>
      </c>
      <c r="Q8" s="15">
        <f t="shared" si="1"/>
        <v>105.21212121212122</v>
      </c>
      <c r="R8" s="15">
        <f t="shared" si="2"/>
        <v>11573.333333333334</v>
      </c>
      <c r="S8" s="44">
        <f t="shared" si="3"/>
        <v>0.2656871747780839</v>
      </c>
      <c r="T8" s="39">
        <v>41.25</v>
      </c>
      <c r="U8" s="5" t="s">
        <v>46</v>
      </c>
      <c r="V8" t="s">
        <v>53</v>
      </c>
      <c r="W8" t="s">
        <v>44</v>
      </c>
      <c r="Y8">
        <v>0</v>
      </c>
      <c r="Z8">
        <v>1</v>
      </c>
      <c r="AA8" s="6">
        <v>43168</v>
      </c>
      <c r="AC8" s="7" t="s">
        <v>59</v>
      </c>
      <c r="AD8" t="s">
        <v>50</v>
      </c>
    </row>
    <row r="9" spans="1:64" x14ac:dyDescent="0.3">
      <c r="A9" t="s">
        <v>71</v>
      </c>
      <c r="B9" t="s">
        <v>72</v>
      </c>
      <c r="C9" s="25">
        <v>45114</v>
      </c>
      <c r="D9" s="15">
        <v>145000</v>
      </c>
      <c r="E9" t="s">
        <v>51</v>
      </c>
      <c r="F9" t="s">
        <v>52</v>
      </c>
      <c r="G9" s="15">
        <v>145000</v>
      </c>
      <c r="H9" s="15">
        <v>58300</v>
      </c>
      <c r="I9" s="20">
        <f t="shared" si="0"/>
        <v>40.206896551724135</v>
      </c>
      <c r="J9" s="15">
        <v>145792</v>
      </c>
      <c r="K9" s="15">
        <f>G9-136562</f>
        <v>8438</v>
      </c>
      <c r="L9" s="15">
        <v>9230</v>
      </c>
      <c r="M9" s="30">
        <v>142</v>
      </c>
      <c r="N9" s="34">
        <v>84.400002000000001</v>
      </c>
      <c r="O9" s="39">
        <v>0.27500000000000002</v>
      </c>
      <c r="P9" s="39">
        <v>0.27500000000000002</v>
      </c>
      <c r="Q9" s="15">
        <f t="shared" si="1"/>
        <v>59.422535211267608</v>
      </c>
      <c r="R9" s="15">
        <f t="shared" si="2"/>
        <v>30683.63636363636</v>
      </c>
      <c r="S9" s="44">
        <f t="shared" si="3"/>
        <v>0.70439936555639027</v>
      </c>
      <c r="T9" s="39">
        <v>142</v>
      </c>
      <c r="U9" s="5" t="s">
        <v>46</v>
      </c>
      <c r="V9" t="s">
        <v>73</v>
      </c>
      <c r="Y9">
        <v>0</v>
      </c>
      <c r="Z9">
        <v>1</v>
      </c>
      <c r="AA9" s="6">
        <v>42208</v>
      </c>
      <c r="AB9" t="s">
        <v>74</v>
      </c>
      <c r="AC9" s="7" t="s">
        <v>49</v>
      </c>
      <c r="AD9" t="s">
        <v>50</v>
      </c>
      <c r="AE9" t="s">
        <v>50</v>
      </c>
    </row>
    <row r="10" spans="1:64" x14ac:dyDescent="0.3">
      <c r="A10" t="s">
        <v>75</v>
      </c>
      <c r="B10" t="s">
        <v>76</v>
      </c>
      <c r="C10" s="25">
        <v>45282</v>
      </c>
      <c r="D10" s="15">
        <v>190000</v>
      </c>
      <c r="E10" t="s">
        <v>51</v>
      </c>
      <c r="F10" t="s">
        <v>52</v>
      </c>
      <c r="G10" s="15">
        <v>190000</v>
      </c>
      <c r="H10" s="15">
        <v>67400</v>
      </c>
      <c r="I10" s="20">
        <f t="shared" si="0"/>
        <v>35.473684210526315</v>
      </c>
      <c r="J10" s="15">
        <v>175061</v>
      </c>
      <c r="K10" s="15">
        <f>G10-170381</f>
        <v>19619</v>
      </c>
      <c r="L10" s="15">
        <v>4680</v>
      </c>
      <c r="M10" s="30">
        <v>72</v>
      </c>
      <c r="N10" s="34">
        <v>165</v>
      </c>
      <c r="O10" s="39">
        <v>0.27300000000000002</v>
      </c>
      <c r="P10" s="39">
        <v>0.27300000000000002</v>
      </c>
      <c r="Q10" s="15">
        <f t="shared" si="1"/>
        <v>272.48611111111109</v>
      </c>
      <c r="R10" s="15">
        <f t="shared" si="2"/>
        <v>71864.468864468858</v>
      </c>
      <c r="S10" s="44">
        <f t="shared" si="3"/>
        <v>1.6497811952357406</v>
      </c>
      <c r="T10" s="39">
        <v>72</v>
      </c>
      <c r="U10" s="5" t="s">
        <v>46</v>
      </c>
      <c r="V10" t="s">
        <v>77</v>
      </c>
      <c r="Y10">
        <v>0</v>
      </c>
      <c r="Z10">
        <v>1</v>
      </c>
      <c r="AA10" s="6">
        <v>42208</v>
      </c>
      <c r="AC10" s="7" t="s">
        <v>49</v>
      </c>
      <c r="AD10" t="s">
        <v>50</v>
      </c>
      <c r="AE10" t="s">
        <v>50</v>
      </c>
    </row>
    <row r="11" spans="1:64" x14ac:dyDescent="0.3">
      <c r="A11" t="s">
        <v>78</v>
      </c>
      <c r="B11" t="s">
        <v>79</v>
      </c>
      <c r="C11" s="25">
        <v>45100</v>
      </c>
      <c r="D11" s="15">
        <v>158000</v>
      </c>
      <c r="E11" t="s">
        <v>51</v>
      </c>
      <c r="F11" t="s">
        <v>52</v>
      </c>
      <c r="G11" s="15">
        <v>158000</v>
      </c>
      <c r="H11" s="15">
        <v>56500</v>
      </c>
      <c r="I11" s="20">
        <f t="shared" si="0"/>
        <v>35.75949367088608</v>
      </c>
      <c r="J11" s="15">
        <v>146886</v>
      </c>
      <c r="K11" s="15">
        <f>G11-142596</f>
        <v>15404</v>
      </c>
      <c r="L11" s="15">
        <v>4290</v>
      </c>
      <c r="M11" s="30">
        <v>66</v>
      </c>
      <c r="N11" s="34">
        <v>165</v>
      </c>
      <c r="O11" s="39">
        <v>0.25</v>
      </c>
      <c r="P11" s="39">
        <v>0.25</v>
      </c>
      <c r="Q11" s="15">
        <f t="shared" si="1"/>
        <v>233.39393939393941</v>
      </c>
      <c r="R11" s="15">
        <f t="shared" si="2"/>
        <v>61616</v>
      </c>
      <c r="S11" s="44">
        <f t="shared" si="3"/>
        <v>1.4145087235996328</v>
      </c>
      <c r="T11" s="39">
        <v>66</v>
      </c>
      <c r="U11" s="5" t="s">
        <v>46</v>
      </c>
      <c r="V11" t="s">
        <v>80</v>
      </c>
      <c r="Y11">
        <v>0</v>
      </c>
      <c r="Z11">
        <v>1</v>
      </c>
      <c r="AA11" s="6">
        <v>42232</v>
      </c>
      <c r="AC11" s="7" t="s">
        <v>49</v>
      </c>
      <c r="AD11" t="s">
        <v>50</v>
      </c>
    </row>
    <row r="12" spans="1:64" x14ac:dyDescent="0.3">
      <c r="A12" t="s">
        <v>81</v>
      </c>
      <c r="B12" t="s">
        <v>82</v>
      </c>
      <c r="C12" s="25">
        <v>45055</v>
      </c>
      <c r="D12" s="15">
        <v>179900</v>
      </c>
      <c r="E12" t="s">
        <v>51</v>
      </c>
      <c r="F12" t="s">
        <v>52</v>
      </c>
      <c r="G12" s="15">
        <v>179900</v>
      </c>
      <c r="H12" s="15">
        <v>60000</v>
      </c>
      <c r="I12" s="20">
        <f t="shared" si="0"/>
        <v>33.35186214563646</v>
      </c>
      <c r="J12" s="15">
        <v>155874</v>
      </c>
      <c r="K12" s="15">
        <f>G12-150739</f>
        <v>29161</v>
      </c>
      <c r="L12" s="15">
        <v>5135</v>
      </c>
      <c r="M12" s="30">
        <v>79</v>
      </c>
      <c r="N12" s="34">
        <v>120</v>
      </c>
      <c r="O12" s="39">
        <v>0.218</v>
      </c>
      <c r="P12" s="39">
        <v>0.218</v>
      </c>
      <c r="Q12" s="15">
        <f t="shared" si="1"/>
        <v>369.12658227848101</v>
      </c>
      <c r="R12" s="15">
        <f t="shared" si="2"/>
        <v>133766.05504587156</v>
      </c>
      <c r="S12" s="44">
        <f t="shared" si="3"/>
        <v>3.0708460754332312</v>
      </c>
      <c r="T12" s="39">
        <v>79</v>
      </c>
      <c r="U12" s="5" t="s">
        <v>46</v>
      </c>
      <c r="V12" t="s">
        <v>83</v>
      </c>
      <c r="Y12">
        <v>0</v>
      </c>
      <c r="Z12">
        <v>1</v>
      </c>
      <c r="AA12" s="6">
        <v>42265</v>
      </c>
      <c r="AC12" s="7" t="s">
        <v>49</v>
      </c>
      <c r="AD12" t="s">
        <v>50</v>
      </c>
      <c r="AE12" t="s">
        <v>50</v>
      </c>
      <c r="AF12" t="s">
        <v>50</v>
      </c>
    </row>
    <row r="13" spans="1:64" ht="15" thickBot="1" x14ac:dyDescent="0.35">
      <c r="A13" t="s">
        <v>84</v>
      </c>
      <c r="B13" t="s">
        <v>85</v>
      </c>
      <c r="C13" s="25">
        <v>44665</v>
      </c>
      <c r="D13" s="15">
        <v>225000</v>
      </c>
      <c r="E13" t="s">
        <v>51</v>
      </c>
      <c r="F13" t="s">
        <v>52</v>
      </c>
      <c r="G13" s="15">
        <v>225000</v>
      </c>
      <c r="H13" s="15">
        <v>73500</v>
      </c>
      <c r="I13" s="20">
        <f t="shared" si="0"/>
        <v>32.666666666666664</v>
      </c>
      <c r="J13" s="15">
        <v>188046</v>
      </c>
      <c r="K13" s="15">
        <f>G13-181741</f>
        <v>43259</v>
      </c>
      <c r="L13" s="15">
        <v>6305</v>
      </c>
      <c r="M13" s="30">
        <v>97</v>
      </c>
      <c r="N13" s="34">
        <v>112</v>
      </c>
      <c r="O13" s="39">
        <v>0.249</v>
      </c>
      <c r="P13" s="39">
        <v>0.249</v>
      </c>
      <c r="Q13" s="15">
        <f t="shared" si="1"/>
        <v>445.96907216494844</v>
      </c>
      <c r="R13" s="15">
        <f t="shared" si="2"/>
        <v>173730.92369477911</v>
      </c>
      <c r="S13" s="44">
        <f t="shared" si="3"/>
        <v>3.9883132161335881</v>
      </c>
      <c r="T13" s="39">
        <v>97</v>
      </c>
      <c r="U13" s="5" t="s">
        <v>46</v>
      </c>
      <c r="V13" t="s">
        <v>86</v>
      </c>
      <c r="Y13">
        <v>0</v>
      </c>
      <c r="Z13">
        <v>1</v>
      </c>
      <c r="AA13" s="6">
        <v>44032</v>
      </c>
      <c r="AC13" s="7" t="s">
        <v>49</v>
      </c>
      <c r="AD13" t="s">
        <v>50</v>
      </c>
    </row>
    <row r="14" spans="1:64" ht="15" thickTop="1" x14ac:dyDescent="0.3">
      <c r="A14" s="8"/>
      <c r="B14" s="8"/>
      <c r="C14" s="26" t="s">
        <v>87</v>
      </c>
      <c r="D14" s="16">
        <f>+SUM(D2:D13)</f>
        <v>1851644</v>
      </c>
      <c r="E14" s="8"/>
      <c r="F14" s="8"/>
      <c r="G14" s="16">
        <f>+SUM(G2:G13)</f>
        <v>1634644</v>
      </c>
      <c r="H14" s="16">
        <f>+SUM(H2:H13)</f>
        <v>573000</v>
      </c>
      <c r="I14" s="21"/>
      <c r="J14" s="16">
        <f>+SUM(J2:J13)</f>
        <v>1482798</v>
      </c>
      <c r="K14" s="16">
        <f>+SUM(K2:K13)</f>
        <v>238622</v>
      </c>
      <c r="L14" s="16">
        <f>+SUM(L2:L13)</f>
        <v>86776</v>
      </c>
      <c r="M14" s="31">
        <f>+SUM(M2:M13)</f>
        <v>1128.75</v>
      </c>
      <c r="N14" s="35"/>
      <c r="O14" s="40">
        <f>+SUM(O2:O13)</f>
        <v>3.6520000000000001</v>
      </c>
      <c r="P14" s="40">
        <f>+SUM(P2:P13)</f>
        <v>3.4650000000000003</v>
      </c>
      <c r="Q14" s="16"/>
      <c r="R14" s="16"/>
      <c r="S14" s="45"/>
      <c r="T14" s="40"/>
      <c r="U14" s="9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</row>
    <row r="15" spans="1:64" x14ac:dyDescent="0.3">
      <c r="A15" s="10"/>
      <c r="B15" s="10"/>
      <c r="C15" s="27"/>
      <c r="D15" s="17"/>
      <c r="E15" s="10"/>
      <c r="F15" s="10"/>
      <c r="G15" s="17"/>
      <c r="H15" s="17" t="s">
        <v>88</v>
      </c>
      <c r="I15" s="22">
        <f>H14/G14*100</f>
        <v>35.053504004541665</v>
      </c>
      <c r="J15" s="17"/>
      <c r="K15" s="17"/>
      <c r="L15" s="17" t="s">
        <v>89</v>
      </c>
      <c r="M15" s="32"/>
      <c r="N15" s="36"/>
      <c r="O15" s="41" t="s">
        <v>89</v>
      </c>
      <c r="P15" s="41"/>
      <c r="Q15" s="17"/>
      <c r="R15" s="17" t="s">
        <v>89</v>
      </c>
      <c r="S15" s="46"/>
      <c r="T15" s="41"/>
      <c r="U15" s="11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64" x14ac:dyDescent="0.3">
      <c r="A16" s="12"/>
      <c r="B16" s="12"/>
      <c r="C16" s="28"/>
      <c r="D16" s="18"/>
      <c r="E16" s="12"/>
      <c r="F16" s="12"/>
      <c r="G16" s="18"/>
      <c r="H16" s="18" t="s">
        <v>90</v>
      </c>
      <c r="I16" s="23">
        <f>STDEV(I2:I13)</f>
        <v>5.290630222128982</v>
      </c>
      <c r="J16" s="18"/>
      <c r="K16" s="18"/>
      <c r="L16" s="18" t="s">
        <v>91</v>
      </c>
      <c r="M16" s="48">
        <f>K14/M14</f>
        <v>211.40376522702104</v>
      </c>
      <c r="N16" s="37"/>
      <c r="O16" s="42" t="s">
        <v>92</v>
      </c>
      <c r="P16" s="42">
        <f>K14/O14</f>
        <v>65340.087623220148</v>
      </c>
      <c r="Q16" s="18"/>
      <c r="R16" s="18" t="s">
        <v>93</v>
      </c>
      <c r="S16" s="47">
        <f>K14/O14/43560</f>
        <v>1.5000020115523449</v>
      </c>
      <c r="T16" s="42"/>
      <c r="U16" s="13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9" spans="2:5" ht="15.6" x14ac:dyDescent="0.3">
      <c r="B19" s="49" t="s">
        <v>95</v>
      </c>
      <c r="C19" s="50"/>
      <c r="D19" s="51"/>
      <c r="E19" s="49"/>
    </row>
    <row r="20" spans="2:5" ht="15.6" x14ac:dyDescent="0.3">
      <c r="B20" s="49" t="s">
        <v>94</v>
      </c>
      <c r="C20" s="50"/>
      <c r="D20" s="51"/>
      <c r="E20" s="49"/>
    </row>
    <row r="21" spans="2:5" ht="15.6" x14ac:dyDescent="0.3">
      <c r="B21" s="49" t="s">
        <v>97</v>
      </c>
      <c r="C21" s="50"/>
      <c r="D21" s="51"/>
      <c r="E21" s="49"/>
    </row>
    <row r="22" spans="2:5" ht="15.6" x14ac:dyDescent="0.3">
      <c r="B22" s="49" t="s">
        <v>96</v>
      </c>
      <c r="C22" s="50"/>
      <c r="D22" s="51"/>
      <c r="E22" s="49"/>
    </row>
    <row r="24" spans="2:5" ht="15.6" x14ac:dyDescent="0.3">
      <c r="B24" s="49" t="s">
        <v>98</v>
      </c>
    </row>
    <row r="25" spans="2:5" ht="15.6" x14ac:dyDescent="0.3">
      <c r="B25" s="49" t="s">
        <v>99</v>
      </c>
    </row>
  </sheetData>
  <sheetProtection algorithmName="SHA-512" hashValue="agI37VHp8IUUyhfDZLL5fd4fJLUPfCqcRM2QgxsYpCGu43GNe9fH9dqZY5dqVhtb8OKzTw5fCKQLn8cVjk1NpQ==" saltValue="oiriZHieCFym2pcpr4EBNA==" spinCount="100000" sheet="1" objects="1" scenarios="1"/>
  <sortState xmlns:xlrd2="http://schemas.microsoft.com/office/spreadsheetml/2017/richdata2" ref="A2:AR37">
    <sortCondition ref="A1"/>
  </sortState>
  <conditionalFormatting sqref="A2:AR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2025-01-29T16:41:41Z</dcterms:created>
  <dcterms:modified xsi:type="dcterms:W3CDTF">2025-03-04T03:05:28Z</dcterms:modified>
</cp:coreProperties>
</file>