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36EA82A0B876E2702B0C7CCE4FFF541D2AA4C2EB" xr6:coauthVersionLast="47" xr6:coauthVersionMax="47" xr10:uidLastSave="{94C3F8A8-A356-4992-A878-686772BF3FA6}"/>
  <bookViews>
    <workbookView xWindow="28680" yWindow="-120" windowWidth="29040" windowHeight="15720" xr2:uid="{00000000-000D-0000-FFFF-FFFF0000000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2" l="1"/>
  <c r="K18" i="2"/>
  <c r="S18" i="2" s="1"/>
  <c r="I4" i="2"/>
  <c r="K4" i="2"/>
  <c r="R4" i="2" s="1"/>
  <c r="I2" i="2"/>
  <c r="K2" i="2"/>
  <c r="Q2" i="2" s="1"/>
  <c r="I23" i="2"/>
  <c r="K23" i="2"/>
  <c r="Q23" i="2" s="1"/>
  <c r="I29" i="2"/>
  <c r="K29" i="2"/>
  <c r="R29" i="2" s="1"/>
  <c r="I9" i="2"/>
  <c r="K9" i="2"/>
  <c r="Q9" i="2" s="1"/>
  <c r="I22" i="2"/>
  <c r="K22" i="2"/>
  <c r="S22" i="2" s="1"/>
  <c r="I34" i="2"/>
  <c r="K34" i="2"/>
  <c r="S34" i="2" s="1"/>
  <c r="I5" i="2"/>
  <c r="K5" i="2"/>
  <c r="S5" i="2" s="1"/>
  <c r="I11" i="2"/>
  <c r="K11" i="2"/>
  <c r="R11" i="2" s="1"/>
  <c r="I14" i="2"/>
  <c r="K14" i="2"/>
  <c r="S14" i="2" s="1"/>
  <c r="I26" i="2"/>
  <c r="K26" i="2"/>
  <c r="S26" i="2" s="1"/>
  <c r="I10" i="2"/>
  <c r="K10" i="2"/>
  <c r="Q10" i="2" s="1"/>
  <c r="I21" i="2"/>
  <c r="K21" i="2"/>
  <c r="R21" i="2" s="1"/>
  <c r="I17" i="2"/>
  <c r="K17" i="2"/>
  <c r="R17" i="2" s="1"/>
  <c r="I6" i="2"/>
  <c r="K6" i="2"/>
  <c r="Q6" i="2" s="1"/>
  <c r="I3" i="2"/>
  <c r="K3" i="2"/>
  <c r="S3" i="2" s="1"/>
  <c r="I30" i="2"/>
  <c r="K30" i="2"/>
  <c r="R30" i="2" s="1"/>
  <c r="I40" i="2"/>
  <c r="K40" i="2"/>
  <c r="Q40" i="2" s="1"/>
  <c r="I33" i="2"/>
  <c r="K33" i="2"/>
  <c r="S33" i="2" s="1"/>
  <c r="I37" i="2"/>
  <c r="K37" i="2"/>
  <c r="S37" i="2" s="1"/>
  <c r="I41" i="2"/>
  <c r="K41" i="2"/>
  <c r="S41" i="2" s="1"/>
  <c r="D43" i="2"/>
  <c r="G43" i="2"/>
  <c r="H43" i="2"/>
  <c r="J43" i="2"/>
  <c r="L43" i="2"/>
  <c r="O43" i="2"/>
  <c r="R18" i="2" l="1"/>
  <c r="Q18" i="2"/>
  <c r="S21" i="2"/>
  <c r="I44" i="2"/>
  <c r="R23" i="2"/>
  <c r="Q33" i="2"/>
  <c r="Q17" i="2"/>
  <c r="Q5" i="2"/>
  <c r="R22" i="2"/>
  <c r="Q21" i="2"/>
  <c r="R5" i="2"/>
  <c r="Q29" i="2"/>
  <c r="R26" i="2"/>
  <c r="Q34" i="2"/>
  <c r="Q4" i="2"/>
  <c r="Q11" i="2"/>
  <c r="R34" i="2"/>
  <c r="R41" i="2"/>
  <c r="I42" i="2"/>
  <c r="Q3" i="2"/>
  <c r="Q14" i="2"/>
  <c r="S23" i="2"/>
  <c r="Q41" i="2"/>
  <c r="Q30" i="2"/>
  <c r="R3" i="2"/>
  <c r="Q26" i="2"/>
  <c r="R14" i="2"/>
  <c r="Q22" i="2"/>
  <c r="Q37" i="2"/>
  <c r="R33" i="2"/>
  <c r="R37" i="2"/>
  <c r="K43" i="2"/>
  <c r="S40" i="2"/>
  <c r="S6" i="2"/>
  <c r="S10" i="2"/>
  <c r="S9" i="2"/>
  <c r="S2" i="2"/>
  <c r="R40" i="2"/>
  <c r="S30" i="2"/>
  <c r="R6" i="2"/>
  <c r="S17" i="2"/>
  <c r="R10" i="2"/>
  <c r="S11" i="2"/>
  <c r="R9" i="2"/>
  <c r="S29" i="2"/>
  <c r="R2" i="2"/>
  <c r="S4" i="2"/>
  <c r="M42" i="2" l="1"/>
  <c r="M43" i="2" s="1"/>
  <c r="P42" i="2"/>
  <c r="P43" i="2" s="1"/>
  <c r="S42" i="2"/>
</calcChain>
</file>

<file path=xl/sharedStrings.xml><?xml version="1.0" encoding="utf-8"?>
<sst xmlns="http://schemas.openxmlformats.org/spreadsheetml/2006/main" count="263" uniqueCount="142">
  <si>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</si>
  <si>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</si>
  <si>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</si>
  <si>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</si>
  <si>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</si>
  <si>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</si>
  <si>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</si>
  <si>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</si>
  <si>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</si>
  <si>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</si>
  <si>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</si>
  <si>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</si>
  <si>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</si>
  <si>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</si>
  <si>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</si>
  <si>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</si>
  <si>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</si>
  <si>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</si>
  <si>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</si>
  <si>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</si>
  <si>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</si>
  <si>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</si>
  <si>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</si>
  <si>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</si>
  <si>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</si>
  <si>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</si>
  <si>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</si>
  <si>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</si>
  <si>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</si>
  <si>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</si>
  <si>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</si>
  <si>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</si>
  <si>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</si>
  <si>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</si>
  <si>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</si>
  <si>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</si>
  <si>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</si>
  <si>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</si>
  <si>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</si>
  <si>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</si>
  <si>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</si>
  <si>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</si>
  <si>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</si>
  <si>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</si>
  <si>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</si>
  <si>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</si>
  <si>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00005</t>
  </si>
  <si>
    <t>RESIDENTIAL</t>
  </si>
  <si>
    <t>401</t>
  </si>
  <si>
    <t>FRONTAGE</t>
  </si>
  <si>
    <t>004-002-042-20</t>
  </si>
  <si>
    <t>W SCHMEID RD</t>
  </si>
  <si>
    <t>2022R-06948</t>
  </si>
  <si>
    <t>004-002-042-30</t>
  </si>
  <si>
    <t>2002R-06952</t>
  </si>
  <si>
    <t>402</t>
  </si>
  <si>
    <t>004-002-042-40</t>
  </si>
  <si>
    <t>11379 N BACKUS RD</t>
  </si>
  <si>
    <t>2022R-06947</t>
  </si>
  <si>
    <t>004-003-008-20</t>
  </si>
  <si>
    <t>8278 W SCHMEID RD</t>
  </si>
  <si>
    <t>2022R-11312</t>
  </si>
  <si>
    <t>004-003-011-50</t>
  </si>
  <si>
    <t>8736 W CUTLER RD</t>
  </si>
  <si>
    <t>2022R-14072</t>
  </si>
  <si>
    <t>004-005-005-10</t>
  </si>
  <si>
    <t>11750 SATTERLEE RD</t>
  </si>
  <si>
    <t>2022R-08199</t>
  </si>
  <si>
    <t>004-006-004-10</t>
  </si>
  <si>
    <t>N GRAVEL RIDGE RD</t>
  </si>
  <si>
    <t>2022R-10136</t>
  </si>
  <si>
    <t>004-008-008-40</t>
  </si>
  <si>
    <t>W TAMARACK RD</t>
  </si>
  <si>
    <t>2020R-07327</t>
  </si>
  <si>
    <t>004-010-019-21</t>
  </si>
  <si>
    <t>10576 N BALE RD</t>
  </si>
  <si>
    <t>2022R-08406</t>
  </si>
  <si>
    <t>004-010-030-10</t>
  </si>
  <si>
    <t>8450 TAMARACK RD</t>
  </si>
  <si>
    <t>2023R-09661</t>
  </si>
  <si>
    <t>NOT INSPECTED</t>
  </si>
  <si>
    <t>004-014-003-10</t>
  </si>
  <si>
    <t>9963 N FITZNER</t>
  </si>
  <si>
    <t>2023R-04877</t>
  </si>
  <si>
    <t>001</t>
  </si>
  <si>
    <t>004-014-018-40</t>
  </si>
  <si>
    <t>7503 W HC - EDMORE RD</t>
  </si>
  <si>
    <t>2023R-06482</t>
  </si>
  <si>
    <t>004-016-001-10</t>
  </si>
  <si>
    <t>W HC - EDMORE RD</t>
  </si>
  <si>
    <t>2022R-09839</t>
  </si>
  <si>
    <t>004-016-001-32</t>
  </si>
  <si>
    <t>2024R-01128</t>
  </si>
  <si>
    <t>004-019-007-00</t>
  </si>
  <si>
    <t>8226 N GRAVEL RIDGE RD</t>
  </si>
  <si>
    <t>2023R-11157</t>
  </si>
  <si>
    <t>004-019-011-42</t>
  </si>
  <si>
    <t>11730 W ALMY RD</t>
  </si>
  <si>
    <t>2022R-07320</t>
  </si>
  <si>
    <t>004-019-018-00</t>
  </si>
  <si>
    <t>11752 W ALMY RD</t>
  </si>
  <si>
    <t>2022R-14019</t>
  </si>
  <si>
    <t>004-020-002-10</t>
  </si>
  <si>
    <t>8541 SATTERLEE RD</t>
  </si>
  <si>
    <t>2022R-05833</t>
  </si>
  <si>
    <t>004-022-007-20</t>
  </si>
  <si>
    <t>8712 N GREENVILLE RD</t>
  </si>
  <si>
    <t>2023R-11929</t>
  </si>
  <si>
    <t>004-030-001-00</t>
  </si>
  <si>
    <t>7465 N JOHNSON RD</t>
  </si>
  <si>
    <t>2022R-04941</t>
  </si>
  <si>
    <t>004-035-009-00</t>
  </si>
  <si>
    <t>6674 N VINING RD</t>
  </si>
  <si>
    <t>2023R-12237</t>
  </si>
  <si>
    <t>004-035-015-20</t>
  </si>
  <si>
    <t>N FITZNER RD</t>
  </si>
  <si>
    <t>2024R-01212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</si>
  <si>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</si>
  <si>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</si>
  <si>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</si>
  <si>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</si>
  <si>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</si>
  <si>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</si>
  <si>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</si>
  <si>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 LAND ANALYSIS</t>
  </si>
  <si>
    <t>3 ACRE      21,500</t>
  </si>
  <si>
    <t>30 ACRE     90,000</t>
  </si>
  <si>
    <t>4 ACRE      26,500</t>
  </si>
  <si>
    <t>40 ACRE     120,000</t>
  </si>
  <si>
    <t>5 ACRE      30,000</t>
  </si>
  <si>
    <t>50 ACRE     150,000</t>
  </si>
  <si>
    <t>7 ACRE      38,000</t>
  </si>
  <si>
    <t>25 ACRE       $75,000</t>
  </si>
  <si>
    <t>100 ACRE   290,000</t>
  </si>
  <si>
    <t>2025  CATO  TOWNSHIP RES</t>
  </si>
  <si>
    <t>2.5 ACRE    $25,000</t>
  </si>
  <si>
    <t>1.5 ACRE    $16,000</t>
  </si>
  <si>
    <t>1  ACRE      $14,000</t>
  </si>
  <si>
    <t>10 ACRE       $43,000</t>
  </si>
  <si>
    <t>15 ACRE       $49,000</t>
  </si>
  <si>
    <t>20 ACRE      $ 55,000</t>
  </si>
  <si>
    <t>2 ACRE      $20,000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</si>
</sst>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6" fontId="2" fillId="3" borderId="2" xfId="0" applyNumberFormat="1" applyFont="1" applyFill="1" applyBorder="1"/>
    <xf numFmtId="166" fontId="2" fillId="3" borderId="0" xfId="0" applyNumberFormat="1" applyFont="1" applyFill="1"/>
    <xf numFmtId="168" fontId="2" fillId="3" borderId="1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54"/>
  <sheetViews>
    <sheetView tabSelected="1" topLeftCell="A25" workbookViewId="0">
      <selection activeCell="A2" sqref="A2:XFD2"/>
    </sheetView>
  </sheetViews>
  <sheetFormatPr defaultRowHeight="14.4" x14ac:dyDescent="0.3"/>
  <cols>
    <col min="1" max="1" width="14.33203125" bestFit="1" customWidth="1"/>
    <col min="2" max="2" width="23.5546875" bestFit="1" customWidth="1"/>
    <col min="3" max="3" width="9.33203125" style="25" bestFit="1" customWidth="1"/>
    <col min="4" max="4" width="10.88671875" style="15" bestFit="1" customWidth="1"/>
    <col min="5" max="5" width="5.5546875" bestFit="1" customWidth="1"/>
    <col min="6" max="6" width="30.109375" bestFit="1" customWidth="1"/>
    <col min="7" max="7" width="10.88671875" style="15" bestFit="1" customWidth="1"/>
    <col min="8" max="8" width="14.6640625" style="15" bestFit="1" customWidth="1"/>
    <col min="9" max="9" width="12.88671875" style="20" bestFit="1" customWidth="1"/>
    <col min="10" max="10" width="13.44140625" style="15" bestFit="1" customWidth="1"/>
    <col min="11" max="11" width="13.33203125" style="15" bestFit="1" customWidth="1"/>
    <col min="12" max="12" width="14.44140625" style="15" bestFit="1" customWidth="1"/>
    <col min="13" max="13" width="11.109375" style="30" bestFit="1" customWidth="1"/>
    <col min="14" max="14" width="7.33203125" style="32" bestFit="1" customWidth="1"/>
    <col min="15" max="15" width="14.33203125" style="37" bestFit="1" customWidth="1"/>
    <col min="16" max="16" width="10.6640625" style="37" bestFit="1" customWidth="1"/>
    <col min="17" max="17" width="10" style="15" bestFit="1" customWidth="1"/>
    <col min="18" max="18" width="12" style="15" bestFit="1" customWidth="1"/>
    <col min="19" max="19" width="11.88671875" style="42" bestFit="1" customWidth="1"/>
    <col min="20" max="20" width="11.6640625" style="37" bestFit="1" customWidth="1"/>
    <col min="21" max="21" width="8.6640625" style="4" bestFit="1" customWidth="1"/>
    <col min="22" max="22" width="11.88671875" bestFit="1" customWidth="1"/>
    <col min="23" max="23" width="28.88671875" bestFit="1" customWidth="1"/>
    <col min="24" max="24" width="12.109375" bestFit="1" customWidth="1"/>
    <col min="25" max="25" width="6.88671875" bestFit="1" customWidth="1"/>
    <col min="26" max="26" width="6.44140625" bestFit="1" customWidth="1"/>
    <col min="27" max="27" width="15" bestFit="1" customWidth="1"/>
    <col min="28" max="28" width="9.44140625" bestFit="1" customWidth="1"/>
    <col min="29" max="29" width="5.44140625" bestFit="1" customWidth="1"/>
    <col min="30" max="32" width="12.44140625" bestFit="1" customWidth="1"/>
    <col min="33" max="33" width="18" bestFit="1" customWidth="1"/>
    <col min="34" max="34" width="6.88671875" bestFit="1" customWidth="1"/>
    <col min="35" max="35" width="13.109375" bestFit="1" customWidth="1"/>
    <col min="36" max="36" width="6.5546875" bestFit="1" customWidth="1"/>
    <col min="37" max="37" width="19.88671875" bestFit="1" customWidth="1"/>
    <col min="38" max="38" width="16.44140625" bestFit="1" customWidth="1"/>
    <col min="39" max="39" width="15.44140625" bestFit="1" customWidth="1"/>
    <col min="40" max="40" width="11" bestFit="1" customWidth="1"/>
    <col min="41" max="41" width="16.88671875" bestFit="1" customWidth="1"/>
    <col min="42" max="42" width="21.5546875" bestFit="1" customWidth="1"/>
    <col min="43" max="43" width="21" bestFit="1" customWidth="1"/>
    <col min="44" max="44" width="16.5546875" bestFit="1" customWidth="1"/>
  </cols>
  <sheetData>
    <row r="1" spans="1:64" x14ac:dyDescent="0.3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1" t="s">
        <v>13</v>
      </c>
      <c r="O1" s="36" t="s">
        <v>14</v>
      </c>
      <c r="P1" s="36" t="s">
        <v>15</v>
      </c>
      <c r="Q1" s="14" t="s">
        <v>16</v>
      </c>
      <c r="R1" s="14" t="s">
        <v>17</v>
      </c>
      <c r="S1" s="41" t="s">
        <v>18</v>
      </c>
      <c r="T1" s="36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53</v>
      </c>
      <c r="B2" t="s">
        <v>51</v>
      </c>
      <c r="C2" s="25">
        <v>44701</v>
      </c>
      <c r="D2" s="15">
        <v>10000</v>
      </c>
      <c r="E2" t="s">
        <v>44</v>
      </c>
      <c r="F2" t="s">
        <v>45</v>
      </c>
      <c r="G2" s="15">
        <v>10000</v>
      </c>
      <c r="H2" s="15">
        <v>4700</v>
      </c>
      <c r="I2" s="20">
        <f t="shared" ref="I2:I6" si="0">H2/G2*100</f>
        <v>47</v>
      </c>
      <c r="J2" s="15">
        <v>9312</v>
      </c>
      <c r="K2" s="15">
        <f>G2-0</f>
        <v>10000</v>
      </c>
      <c r="L2" s="15">
        <v>9312</v>
      </c>
      <c r="M2" s="30">
        <v>0</v>
      </c>
      <c r="N2" s="32">
        <v>0</v>
      </c>
      <c r="O2" s="37">
        <v>0.96</v>
      </c>
      <c r="P2" s="37">
        <v>0.96</v>
      </c>
      <c r="Q2" s="15" t="e">
        <f t="shared" ref="Q2:Q6" si="1">K2/M2</f>
        <v>#DIV/0!</v>
      </c>
      <c r="R2" s="15">
        <f t="shared" ref="R2:R6" si="2">K2/O2</f>
        <v>10416.666666666668</v>
      </c>
      <c r="S2" s="42">
        <f t="shared" ref="S2:S6" si="3">K2/O2/43560</f>
        <v>0.2391337618610346</v>
      </c>
      <c r="T2" s="37">
        <v>0</v>
      </c>
      <c r="U2" s="5" t="s">
        <v>46</v>
      </c>
      <c r="V2" t="s">
        <v>54</v>
      </c>
      <c r="X2" t="s">
        <v>47</v>
      </c>
      <c r="Y2">
        <v>0</v>
      </c>
      <c r="Z2">
        <v>1</v>
      </c>
      <c r="AA2" s="6">
        <v>44008</v>
      </c>
      <c r="AC2" s="7" t="s">
        <v>55</v>
      </c>
    </row>
    <row r="3" spans="1:64" x14ac:dyDescent="0.3">
      <c r="A3" t="s">
        <v>99</v>
      </c>
      <c r="B3" t="s">
        <v>100</v>
      </c>
      <c r="C3" s="25">
        <v>44908</v>
      </c>
      <c r="D3" s="15">
        <v>120000</v>
      </c>
      <c r="E3" t="s">
        <v>44</v>
      </c>
      <c r="F3" t="s">
        <v>45</v>
      </c>
      <c r="G3" s="15">
        <v>120000</v>
      </c>
      <c r="H3" s="15">
        <v>36900</v>
      </c>
      <c r="I3" s="20">
        <f t="shared" si="0"/>
        <v>30.75</v>
      </c>
      <c r="J3" s="15">
        <v>76642</v>
      </c>
      <c r="K3" s="15">
        <f>G3-68397</f>
        <v>51603</v>
      </c>
      <c r="L3" s="15">
        <v>8245</v>
      </c>
      <c r="M3" s="30">
        <v>210</v>
      </c>
      <c r="N3" s="32">
        <v>210</v>
      </c>
      <c r="O3" s="37">
        <v>1</v>
      </c>
      <c r="P3" s="37">
        <v>1</v>
      </c>
      <c r="Q3" s="15">
        <f t="shared" si="1"/>
        <v>245.72857142857143</v>
      </c>
      <c r="R3" s="15">
        <f t="shared" si="2"/>
        <v>51603</v>
      </c>
      <c r="S3" s="42">
        <f t="shared" si="3"/>
        <v>1.1846418732782369</v>
      </c>
      <c r="T3" s="37">
        <v>210</v>
      </c>
      <c r="U3" s="5" t="s">
        <v>46</v>
      </c>
      <c r="V3" t="s">
        <v>101</v>
      </c>
      <c r="X3" t="s">
        <v>47</v>
      </c>
      <c r="Y3">
        <v>1</v>
      </c>
      <c r="Z3">
        <v>0</v>
      </c>
      <c r="AA3" s="6">
        <v>41493</v>
      </c>
      <c r="AC3" s="7" t="s">
        <v>48</v>
      </c>
      <c r="AD3" t="s">
        <v>49</v>
      </c>
    </row>
    <row r="4" spans="1:64" x14ac:dyDescent="0.3">
      <c r="A4" t="s">
        <v>50</v>
      </c>
      <c r="B4" t="s">
        <v>51</v>
      </c>
      <c r="C4" s="25">
        <v>44708</v>
      </c>
      <c r="D4" s="15">
        <v>25000</v>
      </c>
      <c r="E4" t="s">
        <v>44</v>
      </c>
      <c r="F4" t="s">
        <v>45</v>
      </c>
      <c r="G4" s="15">
        <v>25000</v>
      </c>
      <c r="H4" s="15">
        <v>5300</v>
      </c>
      <c r="I4" s="20">
        <f t="shared" si="0"/>
        <v>21.2</v>
      </c>
      <c r="J4" s="15">
        <v>11176</v>
      </c>
      <c r="K4" s="15">
        <f>G4-3591</f>
        <v>21409</v>
      </c>
      <c r="L4" s="15">
        <v>7585</v>
      </c>
      <c r="M4" s="30">
        <v>240</v>
      </c>
      <c r="N4" s="32">
        <v>180</v>
      </c>
      <c r="O4" s="37">
        <v>1.1000000000000001</v>
      </c>
      <c r="P4" s="37">
        <v>1.1000000000000001</v>
      </c>
      <c r="Q4" s="15">
        <f t="shared" si="1"/>
        <v>89.204166666666666</v>
      </c>
      <c r="R4" s="15">
        <f t="shared" si="2"/>
        <v>19462.727272727272</v>
      </c>
      <c r="S4" s="42">
        <f t="shared" si="3"/>
        <v>0.44680273812505217</v>
      </c>
      <c r="T4" s="37">
        <v>240</v>
      </c>
      <c r="U4" s="5" t="s">
        <v>46</v>
      </c>
      <c r="V4" t="s">
        <v>52</v>
      </c>
      <c r="X4" t="s">
        <v>47</v>
      </c>
      <c r="Y4">
        <v>0</v>
      </c>
      <c r="Z4">
        <v>1</v>
      </c>
      <c r="AA4" s="6">
        <v>44008</v>
      </c>
      <c r="AC4" s="7" t="s">
        <v>48</v>
      </c>
      <c r="AD4" t="s">
        <v>49</v>
      </c>
    </row>
    <row r="5" spans="1:64" x14ac:dyDescent="0.3">
      <c r="A5" t="s">
        <v>71</v>
      </c>
      <c r="B5" t="s">
        <v>72</v>
      </c>
      <c r="C5" s="25">
        <v>44867</v>
      </c>
      <c r="D5" s="15">
        <v>16000</v>
      </c>
      <c r="E5" t="s">
        <v>44</v>
      </c>
      <c r="F5" t="s">
        <v>45</v>
      </c>
      <c r="G5" s="15">
        <v>16000</v>
      </c>
      <c r="H5" s="15">
        <v>5100</v>
      </c>
      <c r="I5" s="20">
        <f t="shared" si="0"/>
        <v>31.874999999999996</v>
      </c>
      <c r="J5" s="15">
        <v>10120</v>
      </c>
      <c r="K5" s="15">
        <f>G5-0</f>
        <v>16000</v>
      </c>
      <c r="L5" s="15">
        <v>10120</v>
      </c>
      <c r="M5" s="30">
        <v>0</v>
      </c>
      <c r="N5" s="32">
        <v>0</v>
      </c>
      <c r="O5" s="37">
        <v>1.1499999999999999</v>
      </c>
      <c r="P5" s="37">
        <v>1.1499999999999999</v>
      </c>
      <c r="Q5" s="15" t="e">
        <f t="shared" si="1"/>
        <v>#DIV/0!</v>
      </c>
      <c r="R5" s="15">
        <f t="shared" si="2"/>
        <v>13913.04347826087</v>
      </c>
      <c r="S5" s="42">
        <f t="shared" si="3"/>
        <v>0.31939952888569489</v>
      </c>
      <c r="T5" s="37">
        <v>0</v>
      </c>
      <c r="U5" s="5" t="s">
        <v>46</v>
      </c>
      <c r="V5" t="s">
        <v>73</v>
      </c>
      <c r="X5" t="s">
        <v>47</v>
      </c>
      <c r="Y5">
        <v>0</v>
      </c>
      <c r="Z5">
        <v>1</v>
      </c>
      <c r="AA5" s="6">
        <v>45313</v>
      </c>
      <c r="AC5" s="7" t="s">
        <v>55</v>
      </c>
    </row>
    <row r="6" spans="1:64" x14ac:dyDescent="0.3">
      <c r="A6" t="s">
        <v>96</v>
      </c>
      <c r="B6" t="s">
        <v>97</v>
      </c>
      <c r="C6" s="25">
        <v>44701</v>
      </c>
      <c r="D6" s="15">
        <v>120000</v>
      </c>
      <c r="E6" t="s">
        <v>44</v>
      </c>
      <c r="F6" t="s">
        <v>45</v>
      </c>
      <c r="G6" s="15">
        <v>120000</v>
      </c>
      <c r="H6" s="15">
        <v>30300</v>
      </c>
      <c r="I6" s="20">
        <f t="shared" si="0"/>
        <v>25.25</v>
      </c>
      <c r="J6" s="15">
        <v>64183</v>
      </c>
      <c r="K6" s="15">
        <f>G6-54427</f>
        <v>65573</v>
      </c>
      <c r="L6" s="15">
        <v>9756</v>
      </c>
      <c r="M6" s="30">
        <v>200</v>
      </c>
      <c r="N6" s="32">
        <v>250</v>
      </c>
      <c r="O6" s="37">
        <v>1.17</v>
      </c>
      <c r="P6" s="37">
        <v>1.17</v>
      </c>
      <c r="Q6" s="15">
        <f t="shared" si="1"/>
        <v>327.86500000000001</v>
      </c>
      <c r="R6" s="15">
        <f t="shared" si="2"/>
        <v>56045.299145299148</v>
      </c>
      <c r="S6" s="42">
        <f t="shared" si="3"/>
        <v>1.2866230290472715</v>
      </c>
      <c r="T6" s="37">
        <v>200</v>
      </c>
      <c r="U6" s="5" t="s">
        <v>46</v>
      </c>
      <c r="V6" t="s">
        <v>98</v>
      </c>
      <c r="X6" t="s">
        <v>47</v>
      </c>
      <c r="Y6">
        <v>1</v>
      </c>
      <c r="Z6">
        <v>0</v>
      </c>
      <c r="AA6" s="6">
        <v>41493</v>
      </c>
      <c r="AC6" s="7" t="s">
        <v>48</v>
      </c>
      <c r="AD6" t="s">
        <v>49</v>
      </c>
    </row>
    <row r="7" spans="1:64" x14ac:dyDescent="0.3">
      <c r="U7" s="5"/>
      <c r="AA7" s="6"/>
      <c r="AC7" s="7"/>
    </row>
    <row r="8" spans="1:64" x14ac:dyDescent="0.3">
      <c r="U8" s="5"/>
      <c r="AA8" s="6"/>
      <c r="AC8" s="7"/>
    </row>
    <row r="9" spans="1:64" x14ac:dyDescent="0.3">
      <c r="A9" t="s">
        <v>62</v>
      </c>
      <c r="B9" t="s">
        <v>63</v>
      </c>
      <c r="C9" s="25">
        <v>44910</v>
      </c>
      <c r="D9" s="15">
        <v>150000</v>
      </c>
      <c r="E9" t="s">
        <v>44</v>
      </c>
      <c r="F9" t="s">
        <v>45</v>
      </c>
      <c r="G9" s="15">
        <v>150000</v>
      </c>
      <c r="H9" s="15">
        <v>45900</v>
      </c>
      <c r="I9" s="20">
        <f>H9/G9*100</f>
        <v>30.599999999999998</v>
      </c>
      <c r="J9" s="15">
        <v>100069</v>
      </c>
      <c r="K9" s="15">
        <f>G9-89593</f>
        <v>60407</v>
      </c>
      <c r="L9" s="15">
        <v>10476</v>
      </c>
      <c r="M9" s="30">
        <v>175</v>
      </c>
      <c r="N9" s="32">
        <v>350</v>
      </c>
      <c r="O9" s="37">
        <v>1.41</v>
      </c>
      <c r="P9" s="37">
        <v>1.41</v>
      </c>
      <c r="Q9" s="15">
        <f>K9/M9</f>
        <v>345.18285714285713</v>
      </c>
      <c r="R9" s="15">
        <f>K9/O9</f>
        <v>42841.843971631206</v>
      </c>
      <c r="S9" s="42">
        <f>K9/O9/43560</f>
        <v>0.98351340614396709</v>
      </c>
      <c r="T9" s="37">
        <v>175</v>
      </c>
      <c r="U9" s="5" t="s">
        <v>46</v>
      </c>
      <c r="V9" t="s">
        <v>64</v>
      </c>
      <c r="X9" t="s">
        <v>47</v>
      </c>
      <c r="Y9">
        <v>0</v>
      </c>
      <c r="Z9">
        <v>1</v>
      </c>
      <c r="AA9" s="6">
        <v>44077</v>
      </c>
      <c r="AC9" s="7" t="s">
        <v>48</v>
      </c>
      <c r="AD9" t="s">
        <v>49</v>
      </c>
    </row>
    <row r="10" spans="1:64" x14ac:dyDescent="0.3">
      <c r="A10" t="s">
        <v>88</v>
      </c>
      <c r="B10" t="s">
        <v>89</v>
      </c>
      <c r="C10" s="25">
        <v>44783</v>
      </c>
      <c r="D10" s="15">
        <v>17500</v>
      </c>
      <c r="E10" t="s">
        <v>44</v>
      </c>
      <c r="F10" t="s">
        <v>45</v>
      </c>
      <c r="G10" s="15">
        <v>17500</v>
      </c>
      <c r="H10" s="15">
        <v>5700</v>
      </c>
      <c r="I10" s="20">
        <f>H10/G10*100</f>
        <v>32.571428571428577</v>
      </c>
      <c r="J10" s="15">
        <v>12618</v>
      </c>
      <c r="K10" s="15">
        <f>G10-0</f>
        <v>17500</v>
      </c>
      <c r="L10" s="15">
        <v>12618</v>
      </c>
      <c r="M10" s="30">
        <v>0</v>
      </c>
      <c r="N10" s="32">
        <v>0</v>
      </c>
      <c r="O10" s="37">
        <v>1.61</v>
      </c>
      <c r="P10" s="37">
        <v>1.61</v>
      </c>
      <c r="Q10" s="15" t="e">
        <f>K10/M10</f>
        <v>#DIV/0!</v>
      </c>
      <c r="R10" s="15">
        <f>K10/O10</f>
        <v>10869.565217391304</v>
      </c>
      <c r="S10" s="42">
        <f>K10/O10/43560</f>
        <v>0.24953088194194914</v>
      </c>
      <c r="T10" s="37">
        <v>0</v>
      </c>
      <c r="U10" s="5" t="s">
        <v>46</v>
      </c>
      <c r="V10" t="s">
        <v>90</v>
      </c>
      <c r="X10" t="s">
        <v>47</v>
      </c>
      <c r="Y10">
        <v>0</v>
      </c>
      <c r="Z10">
        <v>1</v>
      </c>
      <c r="AA10" s="6">
        <v>43185</v>
      </c>
      <c r="AC10" s="7" t="s">
        <v>55</v>
      </c>
    </row>
    <row r="11" spans="1:64" x14ac:dyDescent="0.3">
      <c r="A11" t="s">
        <v>74</v>
      </c>
      <c r="B11" t="s">
        <v>75</v>
      </c>
      <c r="C11" s="25">
        <v>44719</v>
      </c>
      <c r="D11" s="15">
        <v>225000</v>
      </c>
      <c r="E11" t="s">
        <v>44</v>
      </c>
      <c r="F11" t="s">
        <v>45</v>
      </c>
      <c r="G11" s="15">
        <v>225000</v>
      </c>
      <c r="H11" s="15">
        <v>77900</v>
      </c>
      <c r="I11" s="20">
        <f>H11/G11*100</f>
        <v>34.62222222222222</v>
      </c>
      <c r="J11" s="15">
        <v>200294</v>
      </c>
      <c r="K11" s="15">
        <f>G11-190017</f>
        <v>34983</v>
      </c>
      <c r="L11" s="15">
        <v>10277</v>
      </c>
      <c r="M11" s="30">
        <v>358</v>
      </c>
      <c r="N11" s="32">
        <v>216</v>
      </c>
      <c r="O11" s="37">
        <v>1.64</v>
      </c>
      <c r="P11" s="37">
        <v>1.64</v>
      </c>
      <c r="Q11" s="15">
        <f>K11/M11</f>
        <v>97.717877094972067</v>
      </c>
      <c r="R11" s="15">
        <f>K11/O11</f>
        <v>21331.09756097561</v>
      </c>
      <c r="S11" s="42">
        <f>K11/O11/43560</f>
        <v>0.48969461802056036</v>
      </c>
      <c r="T11" s="37">
        <v>358</v>
      </c>
      <c r="U11" s="5" t="s">
        <v>46</v>
      </c>
      <c r="V11" t="s">
        <v>76</v>
      </c>
      <c r="X11" t="s">
        <v>47</v>
      </c>
      <c r="Y11">
        <v>0</v>
      </c>
      <c r="Z11">
        <v>0</v>
      </c>
      <c r="AA11" s="6">
        <v>45136</v>
      </c>
      <c r="AC11" s="7" t="s">
        <v>48</v>
      </c>
      <c r="AD11" t="s">
        <v>49</v>
      </c>
    </row>
    <row r="12" spans="1:64" x14ac:dyDescent="0.3">
      <c r="U12" s="5"/>
      <c r="AA12" s="6"/>
      <c r="AC12" s="7"/>
    </row>
    <row r="13" spans="1:64" x14ac:dyDescent="0.3">
      <c r="U13" s="5"/>
      <c r="AA13" s="6"/>
      <c r="AC13" s="7"/>
    </row>
    <row r="14" spans="1:64" x14ac:dyDescent="0.3">
      <c r="A14" t="s">
        <v>77</v>
      </c>
      <c r="B14" t="s">
        <v>78</v>
      </c>
      <c r="C14" s="25">
        <v>45203</v>
      </c>
      <c r="D14" s="15">
        <v>364900</v>
      </c>
      <c r="E14" t="s">
        <v>44</v>
      </c>
      <c r="F14" t="s">
        <v>45</v>
      </c>
      <c r="G14" s="15">
        <v>364900</v>
      </c>
      <c r="H14" s="15">
        <v>144700</v>
      </c>
      <c r="I14" s="20">
        <f>H14/G14*100</f>
        <v>39.654699917785699</v>
      </c>
      <c r="J14" s="15">
        <v>319538</v>
      </c>
      <c r="K14" s="15">
        <f>G14-304657</f>
        <v>60243</v>
      </c>
      <c r="L14" s="15">
        <v>14881</v>
      </c>
      <c r="M14" s="30">
        <v>187.6</v>
      </c>
      <c r="N14" s="32">
        <v>466.71398900000003</v>
      </c>
      <c r="O14" s="37">
        <v>2.0099999999999998</v>
      </c>
      <c r="P14" s="37">
        <v>2.0099999999999998</v>
      </c>
      <c r="Q14" s="15">
        <f>K14/M14</f>
        <v>321.12473347547973</v>
      </c>
      <c r="R14" s="15">
        <f>K14/O14</f>
        <v>29971.641791044778</v>
      </c>
      <c r="S14" s="42">
        <f>K14/O14/43560</f>
        <v>0.68805421926181765</v>
      </c>
      <c r="T14" s="37">
        <v>187.6</v>
      </c>
      <c r="U14" s="5" t="s">
        <v>46</v>
      </c>
      <c r="V14" t="s">
        <v>79</v>
      </c>
      <c r="X14" t="s">
        <v>47</v>
      </c>
      <c r="Y14">
        <v>0</v>
      </c>
      <c r="Z14">
        <v>1</v>
      </c>
      <c r="AA14" s="6">
        <v>45136</v>
      </c>
      <c r="AC14" s="7" t="s">
        <v>48</v>
      </c>
      <c r="AD14" t="s">
        <v>49</v>
      </c>
    </row>
    <row r="15" spans="1:64" x14ac:dyDescent="0.3">
      <c r="U15" s="5"/>
      <c r="AA15" s="6"/>
      <c r="AC15" s="7"/>
    </row>
    <row r="16" spans="1:64" x14ac:dyDescent="0.3">
      <c r="U16" s="5"/>
      <c r="AA16" s="6"/>
      <c r="AC16" s="7"/>
    </row>
    <row r="17" spans="1:30" x14ac:dyDescent="0.3">
      <c r="A17" t="s">
        <v>93</v>
      </c>
      <c r="B17" t="s">
        <v>94</v>
      </c>
      <c r="C17" s="25">
        <v>45240</v>
      </c>
      <c r="D17" s="15">
        <v>200000</v>
      </c>
      <c r="E17" t="s">
        <v>44</v>
      </c>
      <c r="F17" t="s">
        <v>45</v>
      </c>
      <c r="G17" s="15">
        <v>200000</v>
      </c>
      <c r="H17" s="15">
        <v>60400</v>
      </c>
      <c r="I17" s="20">
        <f>H17/G17*100</f>
        <v>30.2</v>
      </c>
      <c r="J17" s="15">
        <v>106282</v>
      </c>
      <c r="K17" s="15">
        <f>G17-78182</f>
        <v>121818</v>
      </c>
      <c r="L17" s="15">
        <v>28100</v>
      </c>
      <c r="M17" s="30">
        <v>264</v>
      </c>
      <c r="N17" s="32">
        <v>495</v>
      </c>
      <c r="O17" s="37">
        <v>3</v>
      </c>
      <c r="P17" s="37">
        <v>3</v>
      </c>
      <c r="Q17" s="15">
        <f>K17/M17</f>
        <v>461.43181818181819</v>
      </c>
      <c r="R17" s="15">
        <f>K17/O17</f>
        <v>40606</v>
      </c>
      <c r="S17" s="42">
        <f>K17/O17/43560</f>
        <v>0.93218549127640038</v>
      </c>
      <c r="T17" s="37">
        <v>264</v>
      </c>
      <c r="U17" s="5" t="s">
        <v>46</v>
      </c>
      <c r="V17" t="s">
        <v>95</v>
      </c>
      <c r="X17" t="s">
        <v>47</v>
      </c>
      <c r="Y17">
        <v>0</v>
      </c>
      <c r="Z17">
        <v>1</v>
      </c>
      <c r="AA17" s="6">
        <v>41493</v>
      </c>
      <c r="AC17" s="7" t="s">
        <v>48</v>
      </c>
      <c r="AD17" t="s">
        <v>49</v>
      </c>
    </row>
    <row r="18" spans="1:30" x14ac:dyDescent="0.3">
      <c r="A18" t="s">
        <v>81</v>
      </c>
      <c r="B18" t="s">
        <v>82</v>
      </c>
      <c r="C18" s="25">
        <v>45058</v>
      </c>
      <c r="D18" s="15">
        <v>35000</v>
      </c>
      <c r="E18" t="s">
        <v>44</v>
      </c>
      <c r="F18" t="s">
        <v>45</v>
      </c>
      <c r="G18" s="15">
        <v>35000</v>
      </c>
      <c r="H18" s="15">
        <v>15100</v>
      </c>
      <c r="I18" s="20">
        <f>H18/G18*100</f>
        <v>43.142857142857146</v>
      </c>
      <c r="J18" s="15">
        <v>30180</v>
      </c>
      <c r="K18" s="15">
        <f>G18-0</f>
        <v>35000</v>
      </c>
      <c r="L18" s="15">
        <v>30180</v>
      </c>
      <c r="M18" s="30">
        <v>0</v>
      </c>
      <c r="N18" s="32">
        <v>0</v>
      </c>
      <c r="O18" s="37">
        <v>3.8</v>
      </c>
      <c r="P18" s="37">
        <v>3.8</v>
      </c>
      <c r="Q18" s="15" t="e">
        <f>K18/M18</f>
        <v>#DIV/0!</v>
      </c>
      <c r="R18" s="15">
        <f>K18/O18</f>
        <v>9210.5263157894733</v>
      </c>
      <c r="S18" s="42">
        <f>K18/O18/43560</f>
        <v>0.21144458943502004</v>
      </c>
      <c r="T18" s="37">
        <v>0</v>
      </c>
      <c r="U18" s="5" t="s">
        <v>46</v>
      </c>
      <c r="V18" t="s">
        <v>83</v>
      </c>
      <c r="X18" t="s">
        <v>47</v>
      </c>
      <c r="Y18">
        <v>0</v>
      </c>
      <c r="Z18">
        <v>0</v>
      </c>
      <c r="AA18" s="6">
        <v>45215</v>
      </c>
      <c r="AC18" s="7" t="s">
        <v>84</v>
      </c>
    </row>
    <row r="19" spans="1:30" x14ac:dyDescent="0.3">
      <c r="U19" s="5"/>
      <c r="AA19" s="6"/>
      <c r="AC19" s="7"/>
    </row>
    <row r="20" spans="1:30" x14ac:dyDescent="0.3">
      <c r="U20" s="5"/>
      <c r="AA20" s="6"/>
      <c r="AC20" s="7"/>
    </row>
    <row r="21" spans="1:30" x14ac:dyDescent="0.3">
      <c r="A21" t="s">
        <v>91</v>
      </c>
      <c r="B21" t="s">
        <v>89</v>
      </c>
      <c r="C21" s="25">
        <v>45334</v>
      </c>
      <c r="D21" s="15">
        <v>100000</v>
      </c>
      <c r="E21" t="s">
        <v>44</v>
      </c>
      <c r="F21" t="s">
        <v>45</v>
      </c>
      <c r="G21" s="15">
        <v>100000</v>
      </c>
      <c r="H21" s="15">
        <v>15500</v>
      </c>
      <c r="I21" s="20">
        <f>H21/G21*100</f>
        <v>15.5</v>
      </c>
      <c r="J21" s="15">
        <v>30930</v>
      </c>
      <c r="K21" s="15">
        <f>G21-0</f>
        <v>100000</v>
      </c>
      <c r="L21" s="15">
        <v>30930</v>
      </c>
      <c r="M21" s="30">
        <v>528</v>
      </c>
      <c r="N21" s="32">
        <v>330</v>
      </c>
      <c r="O21" s="37">
        <v>3.93</v>
      </c>
      <c r="P21" s="37">
        <v>3.93</v>
      </c>
      <c r="Q21" s="15">
        <f>K21/M21</f>
        <v>189.39393939393941</v>
      </c>
      <c r="R21" s="15">
        <f>K21/O21</f>
        <v>25445.292620865141</v>
      </c>
      <c r="S21" s="42">
        <f>K21/O21/43560</f>
        <v>0.58414354042390126</v>
      </c>
      <c r="T21" s="37">
        <v>528</v>
      </c>
      <c r="U21" s="5" t="s">
        <v>46</v>
      </c>
      <c r="V21" t="s">
        <v>92</v>
      </c>
      <c r="X21" t="s">
        <v>47</v>
      </c>
      <c r="Y21">
        <v>0</v>
      </c>
      <c r="Z21">
        <v>0</v>
      </c>
      <c r="AA21" s="6">
        <v>43185</v>
      </c>
      <c r="AC21" s="7" t="s">
        <v>55</v>
      </c>
      <c r="AD21" t="s">
        <v>49</v>
      </c>
    </row>
    <row r="22" spans="1:30" x14ac:dyDescent="0.3">
      <c r="A22" t="s">
        <v>65</v>
      </c>
      <c r="B22" t="s">
        <v>66</v>
      </c>
      <c r="C22" s="25">
        <v>44743</v>
      </c>
      <c r="D22" s="15">
        <v>280000</v>
      </c>
      <c r="E22" t="s">
        <v>44</v>
      </c>
      <c r="F22" t="s">
        <v>45</v>
      </c>
      <c r="G22" s="15">
        <v>280000</v>
      </c>
      <c r="H22" s="15">
        <v>82000</v>
      </c>
      <c r="I22" s="20">
        <f>H22/G22*100</f>
        <v>29.285714285714288</v>
      </c>
      <c r="J22" s="15">
        <v>257853</v>
      </c>
      <c r="K22" s="15">
        <f>G22-227206</f>
        <v>52794</v>
      </c>
      <c r="L22" s="15">
        <v>30647</v>
      </c>
      <c r="M22" s="30">
        <v>483</v>
      </c>
      <c r="N22" s="32">
        <v>179.47099299999999</v>
      </c>
      <c r="O22" s="37">
        <v>4.01</v>
      </c>
      <c r="P22" s="37">
        <v>4.01</v>
      </c>
      <c r="Q22" s="15">
        <f>K22/M22</f>
        <v>109.30434782608695</v>
      </c>
      <c r="R22" s="15">
        <f>K22/O22</f>
        <v>13165.58603491272</v>
      </c>
      <c r="S22" s="42">
        <f>K22/O22/43560</f>
        <v>0.30224026710084295</v>
      </c>
      <c r="T22" s="37">
        <v>483</v>
      </c>
      <c r="U22" s="5" t="s">
        <v>46</v>
      </c>
      <c r="V22" t="s">
        <v>67</v>
      </c>
      <c r="X22" t="s">
        <v>47</v>
      </c>
      <c r="Y22">
        <v>1</v>
      </c>
      <c r="Z22">
        <v>0</v>
      </c>
      <c r="AA22" s="6">
        <v>45125</v>
      </c>
      <c r="AC22" s="7" t="s">
        <v>48</v>
      </c>
      <c r="AD22" t="s">
        <v>49</v>
      </c>
    </row>
    <row r="23" spans="1:30" x14ac:dyDescent="0.3">
      <c r="A23" t="s">
        <v>56</v>
      </c>
      <c r="B23" t="s">
        <v>57</v>
      </c>
      <c r="C23" s="25">
        <v>44708</v>
      </c>
      <c r="D23" s="15">
        <v>200200</v>
      </c>
      <c r="E23" t="s">
        <v>44</v>
      </c>
      <c r="F23" t="s">
        <v>45</v>
      </c>
      <c r="G23" s="15">
        <v>200200</v>
      </c>
      <c r="H23" s="15">
        <v>36100</v>
      </c>
      <c r="I23" s="20">
        <f>H23/G23*100</f>
        <v>18.031968031968031</v>
      </c>
      <c r="J23" s="15">
        <v>132793</v>
      </c>
      <c r="K23" s="15">
        <f>G23-101773</f>
        <v>98427</v>
      </c>
      <c r="L23" s="15">
        <v>31020</v>
      </c>
      <c r="M23" s="30">
        <v>0</v>
      </c>
      <c r="N23" s="32">
        <v>0</v>
      </c>
      <c r="O23" s="37">
        <v>4.0199999999999996</v>
      </c>
      <c r="P23" s="37">
        <v>4.0199999999999996</v>
      </c>
      <c r="Q23" s="15" t="e">
        <f>K23/M23</f>
        <v>#DIV/0!</v>
      </c>
      <c r="R23" s="15">
        <f>K23/O23</f>
        <v>24484.328358208957</v>
      </c>
      <c r="S23" s="42">
        <f>K23/O23/43560</f>
        <v>0.56208283650617441</v>
      </c>
      <c r="T23" s="37">
        <v>0</v>
      </c>
      <c r="U23" s="5" t="s">
        <v>46</v>
      </c>
      <c r="V23" t="s">
        <v>58</v>
      </c>
      <c r="X23" t="s">
        <v>47</v>
      </c>
      <c r="Y23">
        <v>1</v>
      </c>
      <c r="Z23">
        <v>0</v>
      </c>
      <c r="AA23" s="6">
        <v>45123</v>
      </c>
      <c r="AC23" s="7" t="s">
        <v>48</v>
      </c>
    </row>
    <row r="24" spans="1:30" x14ac:dyDescent="0.3">
      <c r="U24" s="5"/>
      <c r="AA24" s="6"/>
      <c r="AC24" s="7"/>
    </row>
    <row r="25" spans="1:30" x14ac:dyDescent="0.3">
      <c r="U25" s="5"/>
      <c r="AA25" s="6"/>
      <c r="AC25" s="7"/>
    </row>
    <row r="26" spans="1:30" x14ac:dyDescent="0.3">
      <c r="A26" t="s">
        <v>85</v>
      </c>
      <c r="B26" t="s">
        <v>86</v>
      </c>
      <c r="C26" s="25">
        <v>45107</v>
      </c>
      <c r="D26" s="15">
        <v>249900</v>
      </c>
      <c r="E26" t="s">
        <v>44</v>
      </c>
      <c r="F26" t="s">
        <v>45</v>
      </c>
      <c r="G26" s="15">
        <v>249900</v>
      </c>
      <c r="H26" s="15">
        <v>116600</v>
      </c>
      <c r="I26" s="20">
        <f>H26/G26*100</f>
        <v>46.658663465386155</v>
      </c>
      <c r="J26" s="15">
        <v>258229</v>
      </c>
      <c r="K26" s="15">
        <f>G26-220746</f>
        <v>29154</v>
      </c>
      <c r="L26" s="15">
        <v>37483</v>
      </c>
      <c r="M26" s="30">
        <v>0</v>
      </c>
      <c r="N26" s="32">
        <v>0</v>
      </c>
      <c r="O26" s="37">
        <v>8.49</v>
      </c>
      <c r="P26" s="37">
        <v>8.49</v>
      </c>
      <c r="Q26" s="15" t="e">
        <f>K26/M26</f>
        <v>#DIV/0!</v>
      </c>
      <c r="R26" s="15">
        <f>K26/O26</f>
        <v>3433.9222614840987</v>
      </c>
      <c r="S26" s="42">
        <f>K26/O26/43560</f>
        <v>7.8832007839396201E-2</v>
      </c>
      <c r="T26" s="37">
        <v>0</v>
      </c>
      <c r="U26" s="5" t="s">
        <v>46</v>
      </c>
      <c r="V26" t="s">
        <v>87</v>
      </c>
      <c r="X26" t="s">
        <v>47</v>
      </c>
      <c r="Y26">
        <v>0</v>
      </c>
      <c r="Z26">
        <v>0</v>
      </c>
      <c r="AA26" t="s">
        <v>80</v>
      </c>
      <c r="AC26" s="7" t="s">
        <v>48</v>
      </c>
    </row>
    <row r="27" spans="1:30" x14ac:dyDescent="0.3">
      <c r="U27" s="5"/>
      <c r="AC27" s="7"/>
    </row>
    <row r="28" spans="1:30" x14ac:dyDescent="0.3">
      <c r="U28" s="5"/>
      <c r="AC28" s="7"/>
    </row>
    <row r="29" spans="1:30" x14ac:dyDescent="0.3">
      <c r="A29" t="s">
        <v>59</v>
      </c>
      <c r="B29" t="s">
        <v>60</v>
      </c>
      <c r="C29" s="25">
        <v>44830</v>
      </c>
      <c r="D29" s="15">
        <v>225000</v>
      </c>
      <c r="E29" t="s">
        <v>44</v>
      </c>
      <c r="F29" t="s">
        <v>45</v>
      </c>
      <c r="G29" s="15">
        <v>225000</v>
      </c>
      <c r="H29" s="15">
        <v>64400</v>
      </c>
      <c r="I29" s="20">
        <f>H29/G29*100</f>
        <v>28.62222222222222</v>
      </c>
      <c r="J29" s="15">
        <v>149567</v>
      </c>
      <c r="K29" s="15">
        <f>G29-109984</f>
        <v>115016</v>
      </c>
      <c r="L29" s="15">
        <v>39583</v>
      </c>
      <c r="M29" s="30">
        <v>330</v>
      </c>
      <c r="N29" s="32">
        <v>1320</v>
      </c>
      <c r="O29" s="37">
        <v>10</v>
      </c>
      <c r="P29" s="37">
        <v>10</v>
      </c>
      <c r="Q29" s="15">
        <f>K29/M29</f>
        <v>348.53333333333336</v>
      </c>
      <c r="R29" s="15">
        <f>K29/O29</f>
        <v>11501.6</v>
      </c>
      <c r="S29" s="42">
        <f>K29/O29/43560</f>
        <v>0.26404040404040408</v>
      </c>
      <c r="T29" s="37">
        <v>330</v>
      </c>
      <c r="U29" s="5" t="s">
        <v>46</v>
      </c>
      <c r="V29" t="s">
        <v>61</v>
      </c>
      <c r="X29" t="s">
        <v>47</v>
      </c>
      <c r="Y29">
        <v>0</v>
      </c>
      <c r="Z29">
        <v>1</v>
      </c>
      <c r="AA29" s="6">
        <v>45123</v>
      </c>
      <c r="AC29" s="7" t="s">
        <v>48</v>
      </c>
      <c r="AD29" t="s">
        <v>49</v>
      </c>
    </row>
    <row r="30" spans="1:30" x14ac:dyDescent="0.3">
      <c r="A30" t="s">
        <v>102</v>
      </c>
      <c r="B30" t="s">
        <v>103</v>
      </c>
      <c r="C30" s="25">
        <v>44679</v>
      </c>
      <c r="D30" s="15">
        <v>450000</v>
      </c>
      <c r="E30" t="s">
        <v>44</v>
      </c>
      <c r="F30" t="s">
        <v>45</v>
      </c>
      <c r="G30" s="15">
        <v>450000</v>
      </c>
      <c r="H30" s="15">
        <v>162200</v>
      </c>
      <c r="I30" s="20">
        <f>H30/G30*100</f>
        <v>36.044444444444444</v>
      </c>
      <c r="J30" s="15">
        <v>447203</v>
      </c>
      <c r="K30" s="15">
        <f>G30-406935</f>
        <v>43065</v>
      </c>
      <c r="L30" s="15">
        <v>40268</v>
      </c>
      <c r="M30" s="30">
        <v>700</v>
      </c>
      <c r="N30" s="32">
        <v>696.96002199999998</v>
      </c>
      <c r="O30" s="37">
        <v>11.2</v>
      </c>
      <c r="P30" s="37">
        <v>11.2</v>
      </c>
      <c r="Q30" s="15">
        <f>K30/M30</f>
        <v>61.521428571428572</v>
      </c>
      <c r="R30" s="15">
        <f>K30/O30</f>
        <v>3845.0892857142858</v>
      </c>
      <c r="S30" s="42">
        <f>K30/O30/43560</f>
        <v>8.8271103896103903E-2</v>
      </c>
      <c r="T30" s="37">
        <v>700</v>
      </c>
      <c r="U30" s="5" t="s">
        <v>46</v>
      </c>
      <c r="V30" t="s">
        <v>104</v>
      </c>
      <c r="X30" t="s">
        <v>47</v>
      </c>
      <c r="Y30">
        <v>1</v>
      </c>
      <c r="Z30">
        <v>0</v>
      </c>
      <c r="AA30" s="6">
        <v>41493</v>
      </c>
      <c r="AC30" s="7" t="s">
        <v>48</v>
      </c>
      <c r="AD30" t="s">
        <v>49</v>
      </c>
    </row>
    <row r="31" spans="1:30" x14ac:dyDescent="0.3">
      <c r="U31" s="5"/>
      <c r="AA31" s="6"/>
      <c r="AC31" s="7"/>
    </row>
    <row r="32" spans="1:30" x14ac:dyDescent="0.3">
      <c r="U32" s="5"/>
      <c r="AA32" s="6"/>
      <c r="AC32" s="7"/>
    </row>
    <row r="33" spans="1:44" x14ac:dyDescent="0.3">
      <c r="A33" t="s">
        <v>108</v>
      </c>
      <c r="B33" t="s">
        <v>109</v>
      </c>
      <c r="C33" s="25">
        <v>44657</v>
      </c>
      <c r="D33" s="15">
        <v>322850</v>
      </c>
      <c r="E33" t="s">
        <v>44</v>
      </c>
      <c r="F33" t="s">
        <v>45</v>
      </c>
      <c r="G33" s="15">
        <v>322850</v>
      </c>
      <c r="H33" s="15">
        <v>106300</v>
      </c>
      <c r="I33" s="20">
        <f>H33/G33*100</f>
        <v>32.925507201486759</v>
      </c>
      <c r="J33" s="15">
        <v>327161</v>
      </c>
      <c r="K33" s="15">
        <f>G33-275261</f>
        <v>47589</v>
      </c>
      <c r="L33" s="15">
        <v>51900</v>
      </c>
      <c r="M33" s="30">
        <v>660</v>
      </c>
      <c r="N33" s="32">
        <v>1320</v>
      </c>
      <c r="O33" s="37">
        <v>20</v>
      </c>
      <c r="P33" s="37">
        <v>20</v>
      </c>
      <c r="Q33" s="15">
        <f>K33/M33</f>
        <v>72.104545454545459</v>
      </c>
      <c r="R33" s="15">
        <f>K33/O33</f>
        <v>2379.4499999999998</v>
      </c>
      <c r="S33" s="42">
        <f>K33/O33/43560</f>
        <v>5.4624655647382919E-2</v>
      </c>
      <c r="T33" s="37">
        <v>660</v>
      </c>
      <c r="U33" s="5" t="s">
        <v>46</v>
      </c>
      <c r="V33" t="s">
        <v>110</v>
      </c>
      <c r="X33" t="s">
        <v>47</v>
      </c>
      <c r="Y33">
        <v>1</v>
      </c>
      <c r="Z33">
        <v>0</v>
      </c>
      <c r="AA33" s="6">
        <v>45173</v>
      </c>
      <c r="AC33" s="7" t="s">
        <v>48</v>
      </c>
      <c r="AD33" t="s">
        <v>49</v>
      </c>
    </row>
    <row r="34" spans="1:44" x14ac:dyDescent="0.3">
      <c r="A34" t="s">
        <v>68</v>
      </c>
      <c r="B34" t="s">
        <v>69</v>
      </c>
      <c r="C34" s="25">
        <v>44754</v>
      </c>
      <c r="D34" s="15">
        <v>80000</v>
      </c>
      <c r="E34" t="s">
        <v>44</v>
      </c>
      <c r="F34" t="s">
        <v>45</v>
      </c>
      <c r="G34" s="15">
        <v>80000</v>
      </c>
      <c r="H34" s="15">
        <v>20300</v>
      </c>
      <c r="I34" s="20">
        <f>H34/G34*100</f>
        <v>25.374999999999996</v>
      </c>
      <c r="J34" s="15">
        <v>55420</v>
      </c>
      <c r="K34" s="15">
        <f>G34-0</f>
        <v>80000</v>
      </c>
      <c r="L34" s="15">
        <v>55420</v>
      </c>
      <c r="M34" s="30">
        <v>0</v>
      </c>
      <c r="N34" s="32">
        <v>0</v>
      </c>
      <c r="O34" s="37">
        <v>21.1</v>
      </c>
      <c r="P34" s="37">
        <v>21.1</v>
      </c>
      <c r="Q34" s="15" t="e">
        <f>K34/M34</f>
        <v>#DIV/0!</v>
      </c>
      <c r="R34" s="15">
        <f>K34/O34</f>
        <v>3791.4691943127959</v>
      </c>
      <c r="S34" s="42">
        <f>K34/O34/43560</f>
        <v>8.7040155975959502E-2</v>
      </c>
      <c r="T34" s="37">
        <v>0</v>
      </c>
      <c r="U34" s="5" t="s">
        <v>46</v>
      </c>
      <c r="V34" t="s">
        <v>70</v>
      </c>
      <c r="X34" t="s">
        <v>47</v>
      </c>
      <c r="Y34">
        <v>1</v>
      </c>
      <c r="Z34">
        <v>0</v>
      </c>
      <c r="AA34" s="6">
        <v>43146</v>
      </c>
      <c r="AC34" s="7" t="s">
        <v>55</v>
      </c>
    </row>
    <row r="35" spans="1:44" x14ac:dyDescent="0.3">
      <c r="U35" s="5"/>
      <c r="AA35" s="6"/>
      <c r="AC35" s="7"/>
    </row>
    <row r="36" spans="1:44" x14ac:dyDescent="0.3">
      <c r="U36" s="5"/>
      <c r="AA36" s="6"/>
      <c r="AC36" s="7"/>
    </row>
    <row r="37" spans="1:44" x14ac:dyDescent="0.3">
      <c r="A37" t="s">
        <v>111</v>
      </c>
      <c r="B37" t="s">
        <v>112</v>
      </c>
      <c r="C37" s="25">
        <v>45281</v>
      </c>
      <c r="D37" s="15">
        <v>220000</v>
      </c>
      <c r="E37" t="s">
        <v>44</v>
      </c>
      <c r="F37" t="s">
        <v>45</v>
      </c>
      <c r="G37" s="15">
        <v>220000</v>
      </c>
      <c r="H37" s="15">
        <v>93300</v>
      </c>
      <c r="I37" s="20">
        <f>H37/G37*100</f>
        <v>42.409090909090907</v>
      </c>
      <c r="J37" s="15">
        <v>203483</v>
      </c>
      <c r="K37" s="15">
        <f>G37-140862</f>
        <v>79138</v>
      </c>
      <c r="L37" s="15">
        <v>62621</v>
      </c>
      <c r="M37" s="30">
        <v>828</v>
      </c>
      <c r="N37" s="32">
        <v>1315.2170410000001</v>
      </c>
      <c r="O37" s="37">
        <v>25</v>
      </c>
      <c r="P37" s="37">
        <v>25</v>
      </c>
      <c r="Q37" s="15">
        <f>K37/M37</f>
        <v>95.577294685990339</v>
      </c>
      <c r="R37" s="15">
        <f>K37/O37</f>
        <v>3165.52</v>
      </c>
      <c r="S37" s="42">
        <f>K37/O37/43560</f>
        <v>7.2670339761248856E-2</v>
      </c>
      <c r="T37" s="37">
        <v>828</v>
      </c>
      <c r="U37" s="5" t="s">
        <v>46</v>
      </c>
      <c r="V37" t="s">
        <v>113</v>
      </c>
      <c r="X37" t="s">
        <v>47</v>
      </c>
      <c r="Y37">
        <v>1</v>
      </c>
      <c r="Z37">
        <v>0</v>
      </c>
      <c r="AA37" s="6">
        <v>45174</v>
      </c>
      <c r="AC37" s="7" t="s">
        <v>48</v>
      </c>
      <c r="AD37" t="s">
        <v>49</v>
      </c>
    </row>
    <row r="38" spans="1:44" x14ac:dyDescent="0.3">
      <c r="U38" s="5"/>
      <c r="AA38" s="6"/>
      <c r="AC38" s="7"/>
    </row>
    <row r="39" spans="1:44" x14ac:dyDescent="0.3">
      <c r="U39" s="5"/>
      <c r="AA39" s="6"/>
      <c r="AC39" s="7"/>
    </row>
    <row r="40" spans="1:44" x14ac:dyDescent="0.3">
      <c r="A40" t="s">
        <v>105</v>
      </c>
      <c r="B40" t="s">
        <v>106</v>
      </c>
      <c r="C40" s="25">
        <v>45261</v>
      </c>
      <c r="D40" s="15">
        <v>490000</v>
      </c>
      <c r="E40" t="s">
        <v>44</v>
      </c>
      <c r="F40" t="s">
        <v>45</v>
      </c>
      <c r="G40" s="15">
        <v>490000</v>
      </c>
      <c r="H40" s="15">
        <v>199200</v>
      </c>
      <c r="I40" s="20">
        <f>H40/G40*100</f>
        <v>40.653061224489797</v>
      </c>
      <c r="J40" s="15">
        <v>441451</v>
      </c>
      <c r="K40" s="15">
        <f>G40-355358</f>
        <v>134642</v>
      </c>
      <c r="L40" s="15">
        <v>86093</v>
      </c>
      <c r="M40" s="30">
        <v>210</v>
      </c>
      <c r="N40" s="32">
        <v>7065.0170900000003</v>
      </c>
      <c r="O40" s="37">
        <v>33.83</v>
      </c>
      <c r="P40" s="37">
        <v>34.06</v>
      </c>
      <c r="Q40" s="15">
        <f>K40/M40</f>
        <v>641.15238095238101</v>
      </c>
      <c r="R40" s="15">
        <f>K40/O40</f>
        <v>3979.9586166124745</v>
      </c>
      <c r="S40" s="42">
        <f>K40/O40/43560</f>
        <v>9.1367277700010893E-2</v>
      </c>
      <c r="T40" s="37">
        <v>210</v>
      </c>
      <c r="U40" s="5" t="s">
        <v>46</v>
      </c>
      <c r="V40" t="s">
        <v>107</v>
      </c>
      <c r="X40" t="s">
        <v>47</v>
      </c>
      <c r="Y40">
        <v>0</v>
      </c>
      <c r="Z40">
        <v>1</v>
      </c>
      <c r="AA40" s="6">
        <v>45166</v>
      </c>
      <c r="AC40" s="7" t="s">
        <v>48</v>
      </c>
      <c r="AD40" t="s">
        <v>49</v>
      </c>
    </row>
    <row r="41" spans="1:44" ht="15" thickBot="1" x14ac:dyDescent="0.35">
      <c r="A41" t="s">
        <v>114</v>
      </c>
      <c r="B41" t="s">
        <v>115</v>
      </c>
      <c r="C41" s="25">
        <v>45338</v>
      </c>
      <c r="D41" s="15">
        <v>130000</v>
      </c>
      <c r="E41" t="s">
        <v>44</v>
      </c>
      <c r="F41" t="s">
        <v>45</v>
      </c>
      <c r="G41" s="15">
        <v>130000</v>
      </c>
      <c r="H41" s="15">
        <v>44800</v>
      </c>
      <c r="I41" s="20">
        <f>H41/G41*100</f>
        <v>34.46153846153846</v>
      </c>
      <c r="J41" s="15">
        <v>89500</v>
      </c>
      <c r="K41" s="15">
        <f>G41-0</f>
        <v>130000</v>
      </c>
      <c r="L41" s="15">
        <v>89500</v>
      </c>
      <c r="M41" s="30">
        <v>660</v>
      </c>
      <c r="N41" s="32">
        <v>2310</v>
      </c>
      <c r="O41" s="37">
        <v>35</v>
      </c>
      <c r="P41" s="37">
        <v>35</v>
      </c>
      <c r="Q41" s="15">
        <f>K41/M41</f>
        <v>196.96969696969697</v>
      </c>
      <c r="R41" s="15">
        <f>K41/O41</f>
        <v>3714.2857142857142</v>
      </c>
      <c r="S41" s="42">
        <f>K41/O41/43560</f>
        <v>8.5268267086448898E-2</v>
      </c>
      <c r="T41" s="37">
        <v>660</v>
      </c>
      <c r="U41" s="5" t="s">
        <v>46</v>
      </c>
      <c r="V41" t="s">
        <v>116</v>
      </c>
      <c r="X41" t="s">
        <v>47</v>
      </c>
      <c r="Y41">
        <v>0</v>
      </c>
      <c r="Z41">
        <v>0</v>
      </c>
      <c r="AA41" s="6">
        <v>42222</v>
      </c>
      <c r="AC41" s="7" t="s">
        <v>55</v>
      </c>
      <c r="AD41" t="s">
        <v>49</v>
      </c>
    </row>
    <row r="42" spans="1:44" ht="15" thickTop="1" x14ac:dyDescent="0.3">
      <c r="A42" s="8"/>
      <c r="B42" s="8"/>
      <c r="C42" s="26"/>
      <c r="D42" s="16"/>
      <c r="E42" s="8"/>
      <c r="F42" s="8"/>
      <c r="G42" s="16"/>
      <c r="H42" s="16" t="s">
        <v>120</v>
      </c>
      <c r="I42" s="21">
        <f>STDEV(I1:I37)</f>
        <v>8.7487025762905652</v>
      </c>
      <c r="J42" s="16"/>
      <c r="K42" s="16"/>
      <c r="L42" s="16" t="s">
        <v>121</v>
      </c>
      <c r="M42" s="48">
        <f>K40/M40</f>
        <v>641.15238095238101</v>
      </c>
      <c r="N42" s="33"/>
      <c r="O42" s="38" t="s">
        <v>122</v>
      </c>
      <c r="P42" s="38">
        <f>K40/O40</f>
        <v>3979.9586166124745</v>
      </c>
      <c r="Q42" s="16"/>
      <c r="R42" s="16" t="s">
        <v>123</v>
      </c>
      <c r="S42" s="43">
        <f>K40/O40/43560</f>
        <v>9.1367277700010893E-2</v>
      </c>
      <c r="T42" s="38"/>
      <c r="U42" s="9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</row>
    <row r="43" spans="1:44" x14ac:dyDescent="0.3">
      <c r="A43" s="10"/>
      <c r="B43" s="10"/>
      <c r="C43" s="27" t="s">
        <v>117</v>
      </c>
      <c r="D43" s="17">
        <f>+SUM(D2:D42)</f>
        <v>4031350</v>
      </c>
      <c r="E43" s="10"/>
      <c r="F43" s="10"/>
      <c r="G43" s="17">
        <f>+SUM(G2:G42)</f>
        <v>4031350</v>
      </c>
      <c r="H43" s="17">
        <f>+SUM(H2:H42)</f>
        <v>1372700</v>
      </c>
      <c r="I43" s="22"/>
      <c r="J43" s="17">
        <f>+SUM(J2:J42)</f>
        <v>3334004</v>
      </c>
      <c r="K43" s="17">
        <f>+SUM(K2:K42)</f>
        <v>1404361</v>
      </c>
      <c r="L43" s="17">
        <f>+SUM(L2:L42)</f>
        <v>707015</v>
      </c>
      <c r="M43" s="47">
        <f>+SUM(M2:M42)</f>
        <v>6674.7523809523809</v>
      </c>
      <c r="N43" s="34"/>
      <c r="O43" s="39">
        <f>+SUM(O2:O42)</f>
        <v>195.43</v>
      </c>
      <c r="P43" s="39">
        <f>+SUM(P2:P42)</f>
        <v>4175.6186166124744</v>
      </c>
      <c r="Q43" s="17"/>
      <c r="R43" s="17"/>
      <c r="S43" s="44"/>
      <c r="T43" s="39"/>
      <c r="U43" s="11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</row>
    <row r="44" spans="1:44" x14ac:dyDescent="0.3">
      <c r="A44" s="12"/>
      <c r="B44" s="12"/>
      <c r="C44" s="28"/>
      <c r="D44" s="18"/>
      <c r="E44" s="12"/>
      <c r="F44" s="12"/>
      <c r="G44" s="18"/>
      <c r="H44" s="18" t="s">
        <v>118</v>
      </c>
      <c r="I44" s="23">
        <f>H43/G43*100</f>
        <v>34.050628201470971</v>
      </c>
      <c r="J44" s="18"/>
      <c r="K44" s="18"/>
      <c r="L44" s="18" t="s">
        <v>119</v>
      </c>
      <c r="M44" s="46"/>
      <c r="N44" s="35"/>
      <c r="O44" s="40" t="s">
        <v>119</v>
      </c>
      <c r="P44" s="40"/>
      <c r="Q44" s="18"/>
      <c r="R44" s="18" t="s">
        <v>119</v>
      </c>
      <c r="S44" s="45"/>
      <c r="T44" s="40"/>
      <c r="U44" s="13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</row>
    <row r="47" spans="1:44" ht="15.6" x14ac:dyDescent="0.3">
      <c r="B47" s="49" t="s">
        <v>134</v>
      </c>
      <c r="C47" s="50"/>
      <c r="D47" s="51"/>
      <c r="E47" s="49"/>
      <c r="F47" s="49"/>
      <c r="G47" s="51"/>
      <c r="H47" s="51"/>
      <c r="I47" s="52"/>
    </row>
    <row r="48" spans="1:44" ht="15.6" x14ac:dyDescent="0.3">
      <c r="B48" s="49" t="s">
        <v>124</v>
      </c>
      <c r="C48" s="50"/>
      <c r="D48" s="51"/>
      <c r="E48" s="49"/>
      <c r="F48" s="49"/>
      <c r="G48" s="51"/>
      <c r="H48" s="51"/>
      <c r="I48" s="52"/>
    </row>
    <row r="49" spans="2:9" ht="15.6" x14ac:dyDescent="0.3">
      <c r="B49" s="49"/>
      <c r="C49" s="50"/>
      <c r="D49" s="51"/>
      <c r="E49" s="49"/>
      <c r="F49" s="49"/>
      <c r="G49" s="51"/>
      <c r="H49" s="51"/>
      <c r="I49" s="52"/>
    </row>
    <row r="50" spans="2:9" ht="15.6" x14ac:dyDescent="0.3">
      <c r="B50" s="49" t="s">
        <v>137</v>
      </c>
      <c r="C50" s="50" t="s">
        <v>125</v>
      </c>
      <c r="D50" s="51">
        <v>29000</v>
      </c>
      <c r="E50" s="49"/>
      <c r="F50" s="49" t="s">
        <v>138</v>
      </c>
      <c r="G50" s="51"/>
      <c r="H50" s="51" t="s">
        <v>126</v>
      </c>
      <c r="I50" s="52"/>
    </row>
    <row r="51" spans="2:9" ht="15.6" x14ac:dyDescent="0.3">
      <c r="B51" s="49" t="s">
        <v>136</v>
      </c>
      <c r="C51" s="50" t="s">
        <v>127</v>
      </c>
      <c r="D51" s="51">
        <v>33000</v>
      </c>
      <c r="E51" s="49"/>
      <c r="F51" s="49" t="s">
        <v>139</v>
      </c>
      <c r="G51" s="51"/>
      <c r="H51" s="51" t="s">
        <v>128</v>
      </c>
      <c r="I51" s="52"/>
    </row>
    <row r="52" spans="2:9" ht="15.6" x14ac:dyDescent="0.3">
      <c r="B52" s="49" t="s">
        <v>141</v>
      </c>
      <c r="C52" s="50" t="s">
        <v>129</v>
      </c>
      <c r="D52" s="51">
        <v>36000</v>
      </c>
      <c r="E52" s="49"/>
      <c r="F52" s="49" t="s">
        <v>140</v>
      </c>
      <c r="G52" s="51"/>
      <c r="H52" s="51" t="s">
        <v>130</v>
      </c>
      <c r="I52" s="52"/>
    </row>
    <row r="53" spans="2:9" ht="15.6" x14ac:dyDescent="0.3">
      <c r="B53" s="49" t="s">
        <v>135</v>
      </c>
      <c r="C53" s="50" t="s">
        <v>131</v>
      </c>
      <c r="D53" s="51">
        <v>38000</v>
      </c>
      <c r="E53" s="49"/>
      <c r="F53" s="49" t="s">
        <v>132</v>
      </c>
      <c r="G53" s="51"/>
      <c r="H53" s="51" t="s">
        <v>133</v>
      </c>
      <c r="I53" s="52"/>
    </row>
    <row r="54" spans="2:9" ht="15.6" x14ac:dyDescent="0.3">
      <c r="B54" s="49"/>
      <c r="C54" s="50"/>
      <c r="D54" s="51"/>
      <c r="E54" s="49"/>
      <c r="F54" s="49"/>
      <c r="G54" s="51"/>
      <c r="H54" s="51"/>
      <c r="I54" s="52"/>
    </row>
  </sheetData>
  <sheetProtection algorithmName="SHA-512" hashValue="0rw0aplHaNR4FFwyPJBKGFxPygd5sKwGaq1Z/nubY9xkoqUo7QnEjACtH4L+by5S+9Tht0blDKHJVZk9RePQlA==" saltValue="c5JE2ABXmgXBQgRudttb5Q==" spinCount="100000" sheet="1" objects="1" scenarios="1"/>
  <sortState xmlns:xlrd2="http://schemas.microsoft.com/office/spreadsheetml/2017/richdata2" ref="A2:AR33">
    <sortCondition ref="P1"/>
  </sortState>
  <conditionalFormatting sqref="A2:AR41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2025-01-28T12:50:01Z</dcterms:created>
  <dcterms:modified xsi:type="dcterms:W3CDTF">2025-03-04T03:04:14Z</dcterms:modified>
</cp:coreProperties>
</file>