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0C52164A9F02E4CE60538C8F53DC04B1763E4EB5" xr6:coauthVersionLast="47" xr6:coauthVersionMax="47" xr10:uidLastSave="{446C17A1-4ED9-48B2-971A-D729EAB21440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2" l="1"/>
  <c r="K25" i="2"/>
  <c r="S25" i="2" s="1"/>
  <c r="I25" i="2"/>
  <c r="K24" i="2"/>
  <c r="S24" i="2" s="1"/>
  <c r="I24" i="2"/>
  <c r="K23" i="2"/>
  <c r="S23" i="2" s="1"/>
  <c r="I23" i="2"/>
  <c r="Q23" i="2" l="1"/>
  <c r="R23" i="2"/>
  <c r="Q24" i="2"/>
  <c r="R24" i="2"/>
  <c r="R25" i="2"/>
  <c r="I3" i="2"/>
  <c r="K3" i="2"/>
  <c r="R3" i="2" s="1"/>
  <c r="I2" i="2"/>
  <c r="K2" i="2"/>
  <c r="Q2" i="2" s="1"/>
  <c r="I4" i="2"/>
  <c r="K4" i="2"/>
  <c r="S4" i="2" s="1"/>
  <c r="D5" i="2"/>
  <c r="G5" i="2"/>
  <c r="H5" i="2"/>
  <c r="J5" i="2"/>
  <c r="L5" i="2"/>
  <c r="M5" i="2"/>
  <c r="O5" i="2"/>
  <c r="P5" i="2"/>
  <c r="I6" i="2" l="1"/>
  <c r="Q4" i="2"/>
  <c r="I7" i="2"/>
  <c r="R4" i="2"/>
  <c r="Q3" i="2"/>
  <c r="S2" i="2"/>
  <c r="R2" i="2"/>
  <c r="S3" i="2"/>
  <c r="K5" i="2"/>
  <c r="P7" i="2" l="1"/>
  <c r="S7" i="2"/>
  <c r="M7" i="2"/>
</calcChain>
</file>

<file path=xl/sharedStrings.xml><?xml version="1.0" encoding="utf-8"?>
<sst xmlns="http://schemas.openxmlformats.org/spreadsheetml/2006/main" count="125" uniqueCount="87">
  <si>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</si>
  <si>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</si>
  <si>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</si>
  <si>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</si>
  <si>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</si>
  <si>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</si>
  <si>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</si>
  <si>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</si>
  <si>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</si>
  <si>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</si>
  <si>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</si>
  <si>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</si>
  <si>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</si>
  <si>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</si>
  <si>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</si>
  <si>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</si>
  <si>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</si>
  <si>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</si>
  <si>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</si>
  <si>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</si>
  <si>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</si>
  <si>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</si>
  <si>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</si>
  <si>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</si>
  <si>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</si>
  <si>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</si>
  <si>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</si>
  <si>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</si>
  <si>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</si>
  <si>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</si>
  <si>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</si>
  <si>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</si>
  <si>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</si>
  <si>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</si>
  <si>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</si>
  <si>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</si>
  <si>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</si>
  <si>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</si>
  <si>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</si>
  <si>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</si>
  <si>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</si>
  <si>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</si>
  <si>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</si>
  <si>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</si>
  <si>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004-230-278-00</t>
  </si>
  <si>
    <t>11577 CHANNEL DR</t>
  </si>
  <si>
    <t>WD</t>
  </si>
  <si>
    <t>03-ARM'S LENGTH</t>
  </si>
  <si>
    <t>00018</t>
  </si>
  <si>
    <t>HONEYMOON H LAKEFRONT</t>
  </si>
  <si>
    <t>401</t>
  </si>
  <si>
    <t>CHANNEL FRONT</t>
  </si>
  <si>
    <t>004-230-284-00</t>
  </si>
  <si>
    <t>CHANNEL DR</t>
  </si>
  <si>
    <t>2024R-02587</t>
  </si>
  <si>
    <t>004-230-290-00</t>
  </si>
  <si>
    <t>11431 CHANNEL DR</t>
  </si>
  <si>
    <t>2023R-10013</t>
  </si>
  <si>
    <t>004-230-326-00</t>
  </si>
  <si>
    <t>6375 LAKESHORE DR</t>
  </si>
  <si>
    <t>2023R-09950</t>
  </si>
  <si>
    <t>LAKEFRONT</t>
  </si>
  <si>
    <t>004-340-009-00</t>
  </si>
  <si>
    <t>6048 W CUTLER RD</t>
  </si>
  <si>
    <t>00008</t>
  </si>
  <si>
    <t>2022R-10642</t>
  </si>
  <si>
    <t>BASS BEACH SUBD</t>
  </si>
  <si>
    <t>004-340-020-00</t>
  </si>
  <si>
    <t>6124 W CUTLER RD</t>
  </si>
  <si>
    <t>2023R-10926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</si>
  <si>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</si>
  <si>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</si>
  <si>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</si>
  <si>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</si>
  <si>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</si>
  <si>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</si>
  <si>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</si>
  <si>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2025 CATO </t>
  </si>
  <si>
    <t>WATERFRONT</t>
  </si>
  <si>
    <t>2025 ANALYZED</t>
  </si>
  <si>
    <t>FF</t>
  </si>
  <si>
    <t>2025 APPLIED</t>
  </si>
  <si>
    <t>HONEYMOON H &amp; BASS BEACH</t>
  </si>
  <si>
    <t>BACKLOTS USE HONEY MOON HEIGTHS BACKLOT RATE OF $110 FF</t>
  </si>
  <si>
    <t>USED HISTORIC VALUES</t>
  </si>
  <si>
    <t>BASS BEACH</t>
  </si>
  <si>
    <t>HONEYMOON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</si>
</sst>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8" fontId="3" fillId="0" borderId="0" xfId="0" applyNumberFormat="1" applyFont="1"/>
    <xf numFmtId="6" fontId="3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8"/>
  <sheetViews>
    <sheetView tabSelected="1" workbookViewId="0">
      <selection activeCell="E26" sqref="E26"/>
    </sheetView>
  </sheetViews>
  <sheetFormatPr defaultRowHeight="14.4" x14ac:dyDescent="0.3"/>
  <cols>
    <col min="1" max="1" width="14.33203125" bestFit="1" customWidth="1"/>
    <col min="2" max="2" width="18.6640625" bestFit="1" customWidth="1"/>
    <col min="3" max="3" width="9.33203125" style="25" bestFit="1" customWidth="1"/>
    <col min="4" max="4" width="10.88671875" style="15" bestFit="1" customWidth="1"/>
    <col min="5" max="5" width="5.5546875" bestFit="1" customWidth="1"/>
    <col min="6" max="6" width="16.664062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8867187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26.109375" bestFit="1" customWidth="1"/>
    <col min="25" max="25" width="6.88671875" bestFit="1" customWidth="1"/>
    <col min="26" max="26" width="6.44140625" bestFit="1" customWidth="1"/>
    <col min="27" max="27" width="14.44140625" bestFit="1" customWidth="1"/>
    <col min="28" max="28" width="9.44140625" bestFit="1" customWidth="1"/>
    <col min="29" max="29" width="5.44140625" bestFit="1" customWidth="1"/>
    <col min="30" max="32" width="16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62</v>
      </c>
      <c r="B2" t="s">
        <v>63</v>
      </c>
      <c r="C2" s="25">
        <v>44805</v>
      </c>
      <c r="D2" s="15">
        <v>325000</v>
      </c>
      <c r="E2" t="s">
        <v>46</v>
      </c>
      <c r="F2" t="s">
        <v>47</v>
      </c>
      <c r="G2" s="15">
        <v>325000</v>
      </c>
      <c r="H2" s="15">
        <v>85000</v>
      </c>
      <c r="I2" s="20">
        <f>H2/G2*100</f>
        <v>26.153846153846157</v>
      </c>
      <c r="J2" s="15">
        <v>203408</v>
      </c>
      <c r="K2" s="15">
        <f>G2-131840</f>
        <v>193160</v>
      </c>
      <c r="L2" s="15">
        <v>71568</v>
      </c>
      <c r="M2" s="30">
        <v>71</v>
      </c>
      <c r="N2" s="34">
        <v>215.126755</v>
      </c>
      <c r="O2" s="39">
        <v>0.35099999999999998</v>
      </c>
      <c r="P2" s="39">
        <v>0.35099999999999998</v>
      </c>
      <c r="Q2" s="15">
        <f>K2/M2</f>
        <v>2720.5633802816901</v>
      </c>
      <c r="R2" s="15">
        <f>K2/O2</f>
        <v>550313.39031339029</v>
      </c>
      <c r="S2" s="44">
        <f>K2/O2/43560</f>
        <v>12.633457077901522</v>
      </c>
      <c r="T2" s="39">
        <v>71</v>
      </c>
      <c r="U2" s="5" t="s">
        <v>64</v>
      </c>
      <c r="V2" t="s">
        <v>65</v>
      </c>
      <c r="X2" t="s">
        <v>66</v>
      </c>
      <c r="Y2">
        <v>1</v>
      </c>
      <c r="Z2">
        <v>0</v>
      </c>
      <c r="AA2" s="6">
        <v>43783</v>
      </c>
      <c r="AC2" s="7" t="s">
        <v>50</v>
      </c>
      <c r="AD2" t="s">
        <v>61</v>
      </c>
      <c r="AE2" t="s">
        <v>61</v>
      </c>
      <c r="BC2" s="2"/>
      <c r="BE2" s="2"/>
    </row>
    <row r="3" spans="1:64" x14ac:dyDescent="0.3">
      <c r="A3" t="s">
        <v>58</v>
      </c>
      <c r="B3" t="s">
        <v>59</v>
      </c>
      <c r="C3" s="25">
        <v>45211</v>
      </c>
      <c r="D3" s="15">
        <v>279000</v>
      </c>
      <c r="E3" t="s">
        <v>46</v>
      </c>
      <c r="F3" t="s">
        <v>47</v>
      </c>
      <c r="G3" s="15">
        <v>279000</v>
      </c>
      <c r="H3" s="15">
        <v>102000</v>
      </c>
      <c r="I3" s="20">
        <f>H3/G3*100</f>
        <v>36.55913978494624</v>
      </c>
      <c r="J3" s="15">
        <v>202458</v>
      </c>
      <c r="K3" s="15">
        <f>G3-116418</f>
        <v>162582</v>
      </c>
      <c r="L3" s="15">
        <v>86040</v>
      </c>
      <c r="M3" s="30">
        <v>71.7</v>
      </c>
      <c r="N3" s="34">
        <v>185.25</v>
      </c>
      <c r="O3" s="39">
        <v>0.30499999999999999</v>
      </c>
      <c r="P3" s="39">
        <v>0.30499999999999999</v>
      </c>
      <c r="Q3" s="15">
        <f>K3/M3</f>
        <v>2267.5313807531379</v>
      </c>
      <c r="R3" s="15">
        <f>K3/O3</f>
        <v>533055.73770491802</v>
      </c>
      <c r="S3" s="44">
        <f>K3/O3/43560</f>
        <v>12.237275888542655</v>
      </c>
      <c r="T3" s="39">
        <v>71.7</v>
      </c>
      <c r="U3" s="5" t="s">
        <v>48</v>
      </c>
      <c r="V3" t="s">
        <v>60</v>
      </c>
      <c r="X3" t="s">
        <v>49</v>
      </c>
      <c r="Y3">
        <v>0</v>
      </c>
      <c r="Z3">
        <v>1</v>
      </c>
      <c r="AA3" s="6">
        <v>43564</v>
      </c>
      <c r="AC3" s="7" t="s">
        <v>50</v>
      </c>
      <c r="AD3" t="s">
        <v>61</v>
      </c>
    </row>
    <row r="4" spans="1:64" ht="15" thickBot="1" x14ac:dyDescent="0.35">
      <c r="A4" t="s">
        <v>67</v>
      </c>
      <c r="B4" t="s">
        <v>68</v>
      </c>
      <c r="C4" s="25">
        <v>45240</v>
      </c>
      <c r="D4" s="15">
        <v>370000</v>
      </c>
      <c r="E4" t="s">
        <v>46</v>
      </c>
      <c r="F4" t="s">
        <v>47</v>
      </c>
      <c r="G4" s="15">
        <v>370000</v>
      </c>
      <c r="H4" s="15">
        <v>170800</v>
      </c>
      <c r="I4" s="20">
        <f>H4/G4*100</f>
        <v>46.162162162162161</v>
      </c>
      <c r="J4" s="15">
        <v>370703</v>
      </c>
      <c r="K4" s="15">
        <f>G4-304175</f>
        <v>65825</v>
      </c>
      <c r="L4" s="15">
        <v>66528</v>
      </c>
      <c r="M4" s="30">
        <v>66</v>
      </c>
      <c r="N4" s="34">
        <v>130</v>
      </c>
      <c r="O4" s="39">
        <v>0.19700000000000001</v>
      </c>
      <c r="P4" s="39">
        <v>0.19700000000000001</v>
      </c>
      <c r="Q4" s="15">
        <f>K4/M4</f>
        <v>997.34848484848487</v>
      </c>
      <c r="R4" s="15">
        <f>K4/O4</f>
        <v>334137.05583756341</v>
      </c>
      <c r="S4" s="44">
        <f>K4/O4/43560</f>
        <v>7.6707313094022824</v>
      </c>
      <c r="T4" s="39">
        <v>66</v>
      </c>
      <c r="U4" s="5" t="s">
        <v>64</v>
      </c>
      <c r="V4" t="s">
        <v>69</v>
      </c>
      <c r="X4" t="s">
        <v>66</v>
      </c>
      <c r="Y4">
        <v>0</v>
      </c>
      <c r="Z4">
        <v>1</v>
      </c>
      <c r="AA4" s="6">
        <v>41905</v>
      </c>
      <c r="AC4" s="7" t="s">
        <v>50</v>
      </c>
      <c r="AD4" t="s">
        <v>61</v>
      </c>
      <c r="AE4" t="s">
        <v>61</v>
      </c>
    </row>
    <row r="5" spans="1:64" ht="15" thickTop="1" x14ac:dyDescent="0.3">
      <c r="A5" s="8"/>
      <c r="B5" s="8"/>
      <c r="C5" s="26" t="s">
        <v>70</v>
      </c>
      <c r="D5" s="16">
        <f>+SUM(D2:D4)</f>
        <v>974000</v>
      </c>
      <c r="E5" s="8"/>
      <c r="F5" s="8"/>
      <c r="G5" s="16">
        <f>+SUM(G2:G4)</f>
        <v>974000</v>
      </c>
      <c r="H5" s="16">
        <f>+SUM(H2:H4)</f>
        <v>357800</v>
      </c>
      <c r="I5" s="21"/>
      <c r="J5" s="16">
        <f>+SUM(J2:J4)</f>
        <v>776569</v>
      </c>
      <c r="K5" s="16">
        <f>+SUM(K2:K4)</f>
        <v>421567</v>
      </c>
      <c r="L5" s="16">
        <f>+SUM(L2:L4)</f>
        <v>224136</v>
      </c>
      <c r="M5" s="31">
        <f>+SUM(M2:M4)</f>
        <v>208.7</v>
      </c>
      <c r="N5" s="35"/>
      <c r="O5" s="40">
        <f>+SUM(O2:O4)</f>
        <v>0.85299999999999998</v>
      </c>
      <c r="P5" s="40">
        <f>+SUM(P2:P4)</f>
        <v>0.85299999999999998</v>
      </c>
      <c r="Q5" s="16"/>
      <c r="R5" s="16"/>
      <c r="S5" s="45"/>
      <c r="T5" s="40"/>
      <c r="U5" s="9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</row>
    <row r="6" spans="1:64" x14ac:dyDescent="0.3">
      <c r="A6" s="10"/>
      <c r="B6" s="10"/>
      <c r="C6" s="27"/>
      <c r="D6" s="17"/>
      <c r="E6" s="10"/>
      <c r="F6" s="10"/>
      <c r="G6" s="17"/>
      <c r="H6" s="17" t="s">
        <v>71</v>
      </c>
      <c r="I6" s="22">
        <f>H5/G5*100</f>
        <v>36.735112936344969</v>
      </c>
      <c r="J6" s="17"/>
      <c r="K6" s="17"/>
      <c r="L6" s="17" t="s">
        <v>72</v>
      </c>
      <c r="M6" s="32"/>
      <c r="N6" s="36"/>
      <c r="O6" s="41" t="s">
        <v>72</v>
      </c>
      <c r="P6" s="41"/>
      <c r="Q6" s="17"/>
      <c r="R6" s="17" t="s">
        <v>72</v>
      </c>
      <c r="S6" s="46"/>
      <c r="T6" s="4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64" x14ac:dyDescent="0.3">
      <c r="A7" s="12"/>
      <c r="B7" s="12"/>
      <c r="C7" s="28"/>
      <c r="D7" s="18"/>
      <c r="E7" s="12"/>
      <c r="F7" s="12"/>
      <c r="G7" s="18"/>
      <c r="H7" s="18" t="s">
        <v>73</v>
      </c>
      <c r="I7" s="23">
        <f>STDEV(I2:I4)</f>
        <v>10.006838360302721</v>
      </c>
      <c r="J7" s="18"/>
      <c r="K7" s="18"/>
      <c r="L7" s="18" t="s">
        <v>74</v>
      </c>
      <c r="M7" s="48">
        <f>K5/M5</f>
        <v>2019.9664590321036</v>
      </c>
      <c r="N7" s="37"/>
      <c r="O7" s="42" t="s">
        <v>75</v>
      </c>
      <c r="P7" s="42">
        <f>K5/O5</f>
        <v>494216.8815943728</v>
      </c>
      <c r="Q7" s="18"/>
      <c r="R7" s="18" t="s">
        <v>76</v>
      </c>
      <c r="S7" s="47">
        <f>K5/O5/43560</f>
        <v>11.34565843880562</v>
      </c>
      <c r="T7" s="42"/>
      <c r="U7" s="13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10" spans="1:64" ht="15.6" x14ac:dyDescent="0.3">
      <c r="A10" s="49" t="s">
        <v>77</v>
      </c>
      <c r="B10" s="49"/>
      <c r="C10" s="50"/>
    </row>
    <row r="11" spans="1:64" ht="15.6" x14ac:dyDescent="0.3">
      <c r="A11" s="49" t="s">
        <v>82</v>
      </c>
      <c r="B11" s="49"/>
      <c r="C11" s="50"/>
    </row>
    <row r="12" spans="1:64" ht="15.6" x14ac:dyDescent="0.3">
      <c r="A12" s="49" t="s">
        <v>78</v>
      </c>
      <c r="B12" s="49"/>
      <c r="C12" s="50"/>
    </row>
    <row r="13" spans="1:64" ht="15.6" x14ac:dyDescent="0.3">
      <c r="A13" s="49"/>
      <c r="B13" s="49"/>
      <c r="C13" s="50"/>
    </row>
    <row r="14" spans="1:64" ht="15.6" x14ac:dyDescent="0.3">
      <c r="A14" s="49" t="s">
        <v>79</v>
      </c>
      <c r="D14" s="51">
        <v>2020</v>
      </c>
      <c r="E14" s="50" t="s">
        <v>80</v>
      </c>
    </row>
    <row r="15" spans="1:64" ht="15.6" x14ac:dyDescent="0.3">
      <c r="A15" s="49" t="s">
        <v>81</v>
      </c>
      <c r="D15" s="51">
        <v>1300</v>
      </c>
      <c r="E15" s="50" t="s">
        <v>80</v>
      </c>
    </row>
    <row r="17" spans="1:38" ht="15.6" x14ac:dyDescent="0.3">
      <c r="A17" s="49" t="s">
        <v>85</v>
      </c>
    </row>
    <row r="18" spans="1:38" ht="15.6" x14ac:dyDescent="0.3">
      <c r="A18" s="49" t="s">
        <v>83</v>
      </c>
    </row>
    <row r="21" spans="1:38" ht="15.6" x14ac:dyDescent="0.3">
      <c r="A21" s="49" t="s">
        <v>86</v>
      </c>
    </row>
    <row r="22" spans="1:38" ht="15.6" x14ac:dyDescent="0.3">
      <c r="A22" s="49" t="s">
        <v>51</v>
      </c>
      <c r="B22" s="49"/>
      <c r="C22" s="49"/>
      <c r="D22" s="50"/>
      <c r="E22" s="49"/>
      <c r="F22" s="49"/>
    </row>
    <row r="23" spans="1:38" ht="12" customHeight="1" x14ac:dyDescent="0.3">
      <c r="A23" t="s">
        <v>52</v>
      </c>
      <c r="B23" t="s">
        <v>53</v>
      </c>
      <c r="C23" s="25">
        <v>45359</v>
      </c>
      <c r="D23" s="15">
        <v>10000</v>
      </c>
      <c r="E23" t="s">
        <v>46</v>
      </c>
      <c r="F23" t="s">
        <v>47</v>
      </c>
      <c r="G23" s="15">
        <v>10000</v>
      </c>
      <c r="H23" s="15">
        <v>25500</v>
      </c>
      <c r="I23" s="20">
        <f>H23/G23*100</f>
        <v>254.99999999999997</v>
      </c>
      <c r="J23" s="15">
        <v>50963</v>
      </c>
      <c r="K23" s="15">
        <f>G23-0</f>
        <v>10000</v>
      </c>
      <c r="L23" s="15">
        <v>49500</v>
      </c>
      <c r="M23" s="30">
        <v>90</v>
      </c>
      <c r="N23" s="34">
        <v>120</v>
      </c>
      <c r="O23" s="39">
        <v>0.248</v>
      </c>
      <c r="P23" s="39">
        <v>0.248</v>
      </c>
      <c r="Q23" s="15">
        <f>K23/M23</f>
        <v>111.11111111111111</v>
      </c>
      <c r="R23" s="15">
        <f>K23/O23</f>
        <v>40322.580645161288</v>
      </c>
      <c r="S23" s="44">
        <f>K23/O23/43560</f>
        <v>0.92567907817174677</v>
      </c>
      <c r="T23" s="39">
        <v>90</v>
      </c>
      <c r="U23" s="5" t="s">
        <v>48</v>
      </c>
      <c r="V23" t="s">
        <v>54</v>
      </c>
      <c r="X23" t="s">
        <v>49</v>
      </c>
      <c r="Y23">
        <v>0</v>
      </c>
      <c r="Z23">
        <v>1</v>
      </c>
      <c r="AA23" s="6">
        <v>43168</v>
      </c>
      <c r="AC23" s="7" t="s">
        <v>50</v>
      </c>
      <c r="AD23" t="s">
        <v>51</v>
      </c>
    </row>
    <row r="24" spans="1:38" x14ac:dyDescent="0.3">
      <c r="A24" t="s">
        <v>44</v>
      </c>
      <c r="B24" t="s">
        <v>45</v>
      </c>
      <c r="C24" s="25">
        <v>44824</v>
      </c>
      <c r="D24" s="15">
        <v>260000</v>
      </c>
      <c r="E24" t="s">
        <v>46</v>
      </c>
      <c r="F24" t="s">
        <v>47</v>
      </c>
      <c r="G24" s="15">
        <v>260000</v>
      </c>
      <c r="H24" s="15">
        <v>82600</v>
      </c>
      <c r="I24" s="20">
        <f>H24/G24*100</f>
        <v>31.769230769230774</v>
      </c>
      <c r="J24" s="15">
        <v>257015</v>
      </c>
      <c r="K24" s="15">
        <f>G24-191015</f>
        <v>68985</v>
      </c>
      <c r="L24" s="15">
        <v>66000</v>
      </c>
      <c r="M24" s="30">
        <v>180</v>
      </c>
      <c r="N24" s="34">
        <v>120</v>
      </c>
      <c r="O24" s="39">
        <v>0.496</v>
      </c>
      <c r="P24" s="39">
        <v>0.33100000000000002</v>
      </c>
      <c r="Q24" s="15">
        <f>K24/M24</f>
        <v>383.25</v>
      </c>
      <c r="R24" s="15">
        <f>K24/O24</f>
        <v>139082.66129032258</v>
      </c>
      <c r="S24" s="44">
        <f>K24/O24/43560</f>
        <v>3.1928985603838975</v>
      </c>
      <c r="T24" s="39">
        <v>180</v>
      </c>
      <c r="U24" s="5" t="s">
        <v>48</v>
      </c>
      <c r="X24" t="s">
        <v>49</v>
      </c>
      <c r="Y24">
        <v>0</v>
      </c>
      <c r="Z24">
        <v>1</v>
      </c>
      <c r="AA24" s="6">
        <v>42849</v>
      </c>
      <c r="AC24" s="7" t="s">
        <v>50</v>
      </c>
      <c r="AD24" t="s">
        <v>51</v>
      </c>
      <c r="AE24" t="s">
        <v>51</v>
      </c>
      <c r="AF24" t="s">
        <v>51</v>
      </c>
      <c r="AL24" s="2"/>
    </row>
    <row r="25" spans="1:38" x14ac:dyDescent="0.3">
      <c r="A25" t="s">
        <v>55</v>
      </c>
      <c r="B25" t="s">
        <v>56</v>
      </c>
      <c r="C25" s="25">
        <v>45212</v>
      </c>
      <c r="D25" s="15">
        <v>290000</v>
      </c>
      <c r="E25" t="s">
        <v>46</v>
      </c>
      <c r="F25" t="s">
        <v>47</v>
      </c>
      <c r="G25" s="15">
        <v>290000</v>
      </c>
      <c r="H25" s="15">
        <v>127600</v>
      </c>
      <c r="I25" s="20">
        <f>H25/G25*100</f>
        <v>44</v>
      </c>
      <c r="J25" s="15">
        <v>252400</v>
      </c>
      <c r="K25" s="15">
        <f>G25-166985</f>
        <v>123015</v>
      </c>
      <c r="L25" s="15">
        <v>85415</v>
      </c>
      <c r="M25" s="30">
        <v>155.30000000000001</v>
      </c>
      <c r="N25" s="34">
        <v>251.03500399999999</v>
      </c>
      <c r="O25" s="39">
        <v>0.89500000000000002</v>
      </c>
      <c r="P25" s="39">
        <v>0.89500000000000002</v>
      </c>
      <c r="Q25" s="15">
        <f>K25/M25</f>
        <v>792.11204121056016</v>
      </c>
      <c r="R25" s="15">
        <f>K25/O25</f>
        <v>137446.92737430168</v>
      </c>
      <c r="S25" s="44">
        <f>K25/O25/43560</f>
        <v>3.1553472767286888</v>
      </c>
      <c r="T25" s="39">
        <v>155.30000000000001</v>
      </c>
      <c r="U25" s="5" t="s">
        <v>48</v>
      </c>
      <c r="V25" t="s">
        <v>57</v>
      </c>
      <c r="X25" t="s">
        <v>49</v>
      </c>
      <c r="Y25">
        <v>0</v>
      </c>
      <c r="Z25">
        <v>1</v>
      </c>
      <c r="AA25" s="6">
        <v>43280</v>
      </c>
      <c r="AC25" s="7" t="s">
        <v>50</v>
      </c>
      <c r="AD25" t="s">
        <v>51</v>
      </c>
      <c r="AE25" t="s">
        <v>51</v>
      </c>
    </row>
    <row r="26" spans="1:38" x14ac:dyDescent="0.3">
      <c r="U26" s="5"/>
      <c r="AA26" s="6"/>
      <c r="AC26" s="7"/>
    </row>
    <row r="27" spans="1:38" x14ac:dyDescent="0.3">
      <c r="Q27" s="15">
        <v>428</v>
      </c>
      <c r="R27" s="15" t="s">
        <v>80</v>
      </c>
      <c r="U27" s="5"/>
      <c r="AA27" s="6"/>
      <c r="AC27" s="7"/>
    </row>
    <row r="28" spans="1:38" ht="15.6" x14ac:dyDescent="0.3">
      <c r="A28" s="49" t="s">
        <v>84</v>
      </c>
      <c r="B28" s="49"/>
      <c r="C28" s="52">
        <v>430</v>
      </c>
      <c r="D28" s="50" t="s">
        <v>80</v>
      </c>
      <c r="E28" s="49"/>
      <c r="F28" s="49"/>
    </row>
  </sheetData>
  <sheetProtection algorithmName="SHA-512" hashValue="ERhVLeO7RfsaiaEiJPY9AuiO9xZPhMTJma3UP06ytBGJa/TMA+2KZz42bbU5n1xX78xP4oxJyW246xobiZCL/g==" saltValue="A6cip51FzXrwYVVpzI+KdA==" spinCount="100000" sheet="1" objects="1" scenarios="1"/>
  <sortState xmlns:xlrd2="http://schemas.microsoft.com/office/spreadsheetml/2017/richdata2" ref="A2:AR10">
    <sortCondition ref="C1"/>
  </sortState>
  <conditionalFormatting sqref="A2:AR4">
    <cfRule type="expression" dxfId="3" priority="5" stopIfTrue="1">
      <formula>MOD(ROW(),4)&gt;1</formula>
    </cfRule>
    <cfRule type="expression" dxfId="2" priority="6" stopIfTrue="1">
      <formula>MOD(ROW(),4)&lt;2</formula>
    </cfRule>
  </conditionalFormatting>
  <conditionalFormatting sqref="Q23:R25 A23:P27 S23:AR2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2025-02-02T18:51:40Z</dcterms:created>
  <dcterms:modified xsi:type="dcterms:W3CDTF">2025-03-04T03:03:14Z</dcterms:modified>
</cp:coreProperties>
</file>