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BECFC28E873477E9E22B5ACE4F1B7C1800280C08" xr6:coauthVersionLast="47" xr6:coauthVersionMax="47" xr10:uidLastSave="{DCBDD594-EE63-47D0-AAD2-860B9E8E7F3A}"/>
  <bookViews>
    <workbookView xWindow="28680" yWindow="-120" windowWidth="29040" windowHeight="15720" xr2:uid="{00000000-000D-0000-FFFF-FFFF000000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R2" i="2" s="1"/>
  <c r="I3" i="2"/>
  <c r="K3" i="2"/>
  <c r="R3" i="2" s="1"/>
  <c r="I4" i="2"/>
  <c r="K4" i="2"/>
  <c r="Q4" i="2" s="1"/>
  <c r="I5" i="2"/>
  <c r="K5" i="2"/>
  <c r="R5" i="2" s="1"/>
  <c r="I6" i="2"/>
  <c r="K6" i="2"/>
  <c r="R6" i="2" s="1"/>
  <c r="I7" i="2"/>
  <c r="K7" i="2"/>
  <c r="S7" i="2" s="1"/>
  <c r="I8" i="2"/>
  <c r="K8" i="2"/>
  <c r="R8" i="2" s="1"/>
  <c r="I9" i="2"/>
  <c r="K9" i="2"/>
  <c r="R9" i="2" s="1"/>
  <c r="D10" i="2"/>
  <c r="G10" i="2"/>
  <c r="H10" i="2"/>
  <c r="J10" i="2"/>
  <c r="L10" i="2"/>
  <c r="M10" i="2"/>
  <c r="O10" i="2"/>
  <c r="P10" i="2"/>
  <c r="I12" i="2" l="1"/>
  <c r="I11" i="2"/>
  <c r="Q6" i="2"/>
  <c r="Q7" i="2"/>
  <c r="Q5" i="2"/>
  <c r="Q9" i="2"/>
  <c r="R7" i="2"/>
  <c r="S9" i="2"/>
  <c r="Q8" i="2"/>
  <c r="Q3" i="2"/>
  <c r="Q2" i="2"/>
  <c r="S4" i="2"/>
  <c r="S8" i="2"/>
  <c r="S6" i="2"/>
  <c r="S5" i="2"/>
  <c r="R4" i="2"/>
  <c r="S3" i="2"/>
  <c r="S2" i="2"/>
  <c r="K10" i="2"/>
  <c r="P12" i="2" l="1"/>
  <c r="S12" i="2"/>
  <c r="M12" i="2"/>
</calcChain>
</file>

<file path=xl/sharedStrings.xml><?xml version="1.0" encoding="utf-8"?>
<sst xmlns="http://schemas.openxmlformats.org/spreadsheetml/2006/main" count="141" uniqueCount="92">
  <si>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</si>
  <si>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</si>
  <si>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</si>
  <si>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</si>
  <si>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</si>
  <si>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</si>
  <si>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</si>
  <si>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</si>
  <si>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</si>
  <si>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</si>
  <si>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</si>
  <si>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</si>
  <si>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</si>
  <si>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</si>
  <si>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</si>
  <si>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</si>
  <si>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</si>
  <si>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</si>
  <si>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</si>
  <si>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</si>
  <si>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</si>
  <si>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</si>
  <si>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</si>
  <si>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</si>
  <si>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</si>
  <si>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</si>
  <si>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</si>
  <si>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</si>
  <si>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</si>
  <si>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</si>
  <si>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</si>
  <si>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</si>
  <si>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</si>
  <si>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</si>
  <si>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</si>
  <si>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</si>
  <si>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</si>
  <si>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</si>
  <si>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</si>
  <si>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</si>
  <si>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</si>
  <si>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</si>
  <si>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</si>
  <si>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</si>
  <si>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</si>
  <si>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</si>
  <si>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00001</t>
  </si>
  <si>
    <t>HONEYMOON HEIGHTS</t>
  </si>
  <si>
    <t>401</t>
  </si>
  <si>
    <t>BACKLOT</t>
  </si>
  <si>
    <t>004-220-082-00</t>
  </si>
  <si>
    <t>11518 ELM DR</t>
  </si>
  <si>
    <t>2024R-03065</t>
  </si>
  <si>
    <t>402</t>
  </si>
  <si>
    <t>004-230-397-10</t>
  </si>
  <si>
    <t>11601 SPRUCE DR</t>
  </si>
  <si>
    <t>2023R-04902</t>
  </si>
  <si>
    <t>004-230-510-00</t>
  </si>
  <si>
    <t>11650 BIRCH DR</t>
  </si>
  <si>
    <t>2023R-10800</t>
  </si>
  <si>
    <t>004-230-479-00</t>
  </si>
  <si>
    <t>004-230-637-00</t>
  </si>
  <si>
    <t>11685 HICKORY DR</t>
  </si>
  <si>
    <t>2023R-10550</t>
  </si>
  <si>
    <t>004-240-695-00</t>
  </si>
  <si>
    <t>11351 HICKORY DR</t>
  </si>
  <si>
    <t>2024R-02581</t>
  </si>
  <si>
    <t>004-240-778-00</t>
  </si>
  <si>
    <t>6710 W SCHMEID RD</t>
  </si>
  <si>
    <t>2024R-01587</t>
  </si>
  <si>
    <t>004-240-792-00</t>
  </si>
  <si>
    <t>W SCHMEID RD</t>
  </si>
  <si>
    <t>2022R-10471</t>
  </si>
  <si>
    <t>004-240-795-00</t>
  </si>
  <si>
    <t>004-500-004-00</t>
  </si>
  <si>
    <t>6061 W CUTLER RD</t>
  </si>
  <si>
    <t>2022R-10898</t>
  </si>
  <si>
    <t>004-012-014-40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</si>
  <si>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</si>
  <si>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</si>
  <si>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</si>
  <si>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</si>
  <si>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</si>
  <si>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</si>
  <si>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</si>
  <si>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2025 CATO </t>
  </si>
  <si>
    <t>2025 ANALYZED</t>
  </si>
  <si>
    <t>FF</t>
  </si>
  <si>
    <t>2025 APPLIED</t>
  </si>
  <si>
    <t>BACKLOTS</t>
  </si>
  <si>
    <t>USED HISTORIC VALUES</t>
  </si>
  <si>
    <t>SWAMP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</si>
</sst>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8" fontId="3" fillId="0" borderId="0" xfId="0" applyNumberFormat="1" applyFont="1"/>
    <xf numFmtId="6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4"/>
  <sheetViews>
    <sheetView tabSelected="1" workbookViewId="0">
      <selection activeCell="A33" sqref="A33"/>
    </sheetView>
  </sheetViews>
  <sheetFormatPr defaultRowHeight="14.4" x14ac:dyDescent="0.3"/>
  <cols>
    <col min="1" max="1" width="14.33203125" bestFit="1" customWidth="1"/>
    <col min="2" max="2" width="21.88671875" bestFit="1" customWidth="1"/>
    <col min="3" max="3" width="9.33203125" style="25" bestFit="1" customWidth="1"/>
    <col min="4" max="4" width="10.88671875" style="15" bestFit="1" customWidth="1"/>
    <col min="5" max="5" width="5.5546875" bestFit="1" customWidth="1"/>
    <col min="6" max="6" width="19.5546875" bestFit="1" customWidth="1"/>
    <col min="7" max="7" width="10.88671875" style="15" bestFit="1" customWidth="1"/>
    <col min="8" max="8" width="14.6640625" style="15" bestFit="1" customWidth="1"/>
    <col min="9" max="9" width="12.88671875" style="20" bestFit="1" customWidth="1"/>
    <col min="10" max="10" width="13.44140625" style="15" bestFit="1" customWidth="1"/>
    <col min="11" max="11" width="13.33203125" style="15" bestFit="1" customWidth="1"/>
    <col min="12" max="12" width="14.44140625" style="15" bestFit="1" customWidth="1"/>
    <col min="13" max="13" width="11.109375" style="30" bestFit="1" customWidth="1"/>
    <col min="14" max="14" width="6.44140625" style="34" bestFit="1" customWidth="1"/>
    <col min="15" max="15" width="14.33203125" style="39" bestFit="1" customWidth="1"/>
    <col min="16" max="16" width="10.6640625" style="39" bestFit="1" customWidth="1"/>
    <col min="17" max="17" width="10" style="15" bestFit="1" customWidth="1"/>
    <col min="18" max="18" width="12" style="15" bestFit="1" customWidth="1"/>
    <col min="19" max="19" width="11.88671875" style="44" bestFit="1" customWidth="1"/>
    <col min="20" max="20" width="11.6640625" style="39" bestFit="1" customWidth="1"/>
    <col min="21" max="21" width="8.6640625" style="4" bestFit="1" customWidth="1"/>
    <col min="22" max="22" width="11.88671875" bestFit="1" customWidth="1"/>
    <col min="23" max="23" width="19.44140625" bestFit="1" customWidth="1"/>
    <col min="24" max="24" width="21.44140625" bestFit="1" customWidth="1"/>
    <col min="25" max="25" width="6.88671875" bestFit="1" customWidth="1"/>
    <col min="26" max="26" width="6.44140625" bestFit="1" customWidth="1"/>
    <col min="27" max="27" width="14.44140625" bestFit="1" customWidth="1"/>
    <col min="28" max="28" width="9.44140625" bestFit="1" customWidth="1"/>
    <col min="29" max="29" width="5.44140625" bestFit="1" customWidth="1"/>
    <col min="30" max="32" width="12.44140625" bestFit="1" customWidth="1"/>
    <col min="33" max="33" width="18" bestFit="1" customWidth="1"/>
    <col min="34" max="34" width="6.88671875" bestFit="1" customWidth="1"/>
    <col min="35" max="35" width="13.109375" bestFit="1" customWidth="1"/>
    <col min="36" max="36" width="6.5546875" bestFit="1" customWidth="1"/>
    <col min="37" max="37" width="19.88671875" bestFit="1" customWidth="1"/>
    <col min="38" max="38" width="16.44140625" bestFit="1" customWidth="1"/>
    <col min="39" max="39" width="15.44140625" bestFit="1" customWidth="1"/>
    <col min="40" max="40" width="11" bestFit="1" customWidth="1"/>
    <col min="41" max="41" width="16.88671875" bestFit="1" customWidth="1"/>
    <col min="42" max="42" width="21.5546875" bestFit="1" customWidth="1"/>
    <col min="43" max="43" width="21" bestFit="1" customWidth="1"/>
    <col min="44" max="44" width="16.5546875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50</v>
      </c>
      <c r="B2" t="s">
        <v>51</v>
      </c>
      <c r="C2" s="25">
        <v>45372</v>
      </c>
      <c r="D2" s="15">
        <v>150000</v>
      </c>
      <c r="E2" t="s">
        <v>44</v>
      </c>
      <c r="F2" t="s">
        <v>45</v>
      </c>
      <c r="G2" s="15">
        <v>150000</v>
      </c>
      <c r="H2" s="15">
        <v>64100</v>
      </c>
      <c r="I2" s="20">
        <f t="shared" ref="I2:I9" si="0">H2/G2*100</f>
        <v>42.733333333333334</v>
      </c>
      <c r="J2" s="15">
        <v>121532</v>
      </c>
      <c r="K2" s="15">
        <f>G2-116972</f>
        <v>33028</v>
      </c>
      <c r="L2" s="15">
        <v>4560</v>
      </c>
      <c r="M2" s="30">
        <v>60</v>
      </c>
      <c r="N2" s="34">
        <v>120</v>
      </c>
      <c r="O2" s="39">
        <v>0.16500000000000001</v>
      </c>
      <c r="P2" s="39">
        <v>0.16500000000000001</v>
      </c>
      <c r="Q2" s="15">
        <f t="shared" ref="Q2:Q9" si="1">K2/M2</f>
        <v>550.4666666666667</v>
      </c>
      <c r="R2" s="15">
        <f t="shared" ref="R2:R9" si="2">K2/O2</f>
        <v>200169.69696969696</v>
      </c>
      <c r="S2" s="44">
        <f t="shared" ref="S2:S9" si="3">K2/O2/43560</f>
        <v>4.5952639341069093</v>
      </c>
      <c r="T2" s="39">
        <v>60</v>
      </c>
      <c r="U2" s="5" t="s">
        <v>46</v>
      </c>
      <c r="V2" t="s">
        <v>52</v>
      </c>
      <c r="X2" t="s">
        <v>47</v>
      </c>
      <c r="Y2">
        <v>0</v>
      </c>
      <c r="Z2">
        <v>1</v>
      </c>
      <c r="AA2" s="6">
        <v>42842</v>
      </c>
      <c r="AC2" s="7" t="s">
        <v>48</v>
      </c>
      <c r="AD2" t="s">
        <v>49</v>
      </c>
    </row>
    <row r="3" spans="1:64" x14ac:dyDescent="0.3">
      <c r="A3" t="s">
        <v>54</v>
      </c>
      <c r="B3" t="s">
        <v>55</v>
      </c>
      <c r="C3" s="25">
        <v>45058</v>
      </c>
      <c r="D3" s="15">
        <v>14000</v>
      </c>
      <c r="E3" t="s">
        <v>44</v>
      </c>
      <c r="F3" t="s">
        <v>45</v>
      </c>
      <c r="G3" s="15">
        <v>14000</v>
      </c>
      <c r="H3" s="15">
        <v>6800</v>
      </c>
      <c r="I3" s="20">
        <f t="shared" si="0"/>
        <v>48.571428571428569</v>
      </c>
      <c r="J3" s="15">
        <v>13680</v>
      </c>
      <c r="K3" s="15">
        <f>G3-0</f>
        <v>14000</v>
      </c>
      <c r="L3" s="15">
        <v>13680</v>
      </c>
      <c r="M3" s="30">
        <v>180</v>
      </c>
      <c r="N3" s="34">
        <v>120</v>
      </c>
      <c r="O3" s="39">
        <v>0.496</v>
      </c>
      <c r="P3" s="39">
        <v>0.496</v>
      </c>
      <c r="Q3" s="15">
        <f t="shared" si="1"/>
        <v>77.777777777777771</v>
      </c>
      <c r="R3" s="15">
        <f t="shared" si="2"/>
        <v>28225.806451612905</v>
      </c>
      <c r="S3" s="44">
        <f t="shared" si="3"/>
        <v>0.64797535472022283</v>
      </c>
      <c r="T3" s="39">
        <v>180</v>
      </c>
      <c r="U3" s="5" t="s">
        <v>46</v>
      </c>
      <c r="V3" t="s">
        <v>56</v>
      </c>
      <c r="X3" t="s">
        <v>47</v>
      </c>
      <c r="Y3">
        <v>0</v>
      </c>
      <c r="Z3">
        <v>0</v>
      </c>
      <c r="AA3" s="6">
        <v>45272</v>
      </c>
      <c r="AC3" s="7" t="s">
        <v>48</v>
      </c>
      <c r="AD3" t="s">
        <v>49</v>
      </c>
    </row>
    <row r="4" spans="1:64" x14ac:dyDescent="0.3">
      <c r="A4" t="s">
        <v>57</v>
      </c>
      <c r="B4" t="s">
        <v>58</v>
      </c>
      <c r="C4" s="25">
        <v>45237</v>
      </c>
      <c r="D4" s="15">
        <v>205000</v>
      </c>
      <c r="E4" t="s">
        <v>44</v>
      </c>
      <c r="F4" t="s">
        <v>45</v>
      </c>
      <c r="G4" s="15">
        <v>200000</v>
      </c>
      <c r="H4" s="15">
        <v>88600</v>
      </c>
      <c r="I4" s="20">
        <f t="shared" si="0"/>
        <v>44.3</v>
      </c>
      <c r="J4" s="15">
        <v>175388</v>
      </c>
      <c r="K4" s="15">
        <f>G4-170828</f>
        <v>29172</v>
      </c>
      <c r="L4" s="15">
        <v>4560</v>
      </c>
      <c r="M4" s="30">
        <v>120</v>
      </c>
      <c r="N4" s="34">
        <v>120</v>
      </c>
      <c r="O4" s="39">
        <v>0.16500000000000001</v>
      </c>
      <c r="P4" s="39">
        <v>0.33100000000000002</v>
      </c>
      <c r="Q4" s="15">
        <f t="shared" si="1"/>
        <v>243.1</v>
      </c>
      <c r="R4" s="15">
        <f t="shared" si="2"/>
        <v>176800</v>
      </c>
      <c r="S4" s="44">
        <f t="shared" si="3"/>
        <v>4.0587695133149682</v>
      </c>
      <c r="T4" s="39">
        <v>120</v>
      </c>
      <c r="U4" s="5" t="s">
        <v>46</v>
      </c>
      <c r="V4" t="s">
        <v>59</v>
      </c>
      <c r="W4" t="s">
        <v>60</v>
      </c>
      <c r="X4" t="s">
        <v>47</v>
      </c>
      <c r="Y4">
        <v>1</v>
      </c>
      <c r="Z4">
        <v>0</v>
      </c>
      <c r="AA4" s="6">
        <v>44826</v>
      </c>
      <c r="AC4" s="7" t="s">
        <v>48</v>
      </c>
      <c r="AD4" t="s">
        <v>49</v>
      </c>
    </row>
    <row r="5" spans="1:64" x14ac:dyDescent="0.3">
      <c r="A5" t="s">
        <v>61</v>
      </c>
      <c r="B5" t="s">
        <v>62</v>
      </c>
      <c r="C5" s="25">
        <v>45211</v>
      </c>
      <c r="D5" s="15">
        <v>132500</v>
      </c>
      <c r="E5" t="s">
        <v>44</v>
      </c>
      <c r="F5" t="s">
        <v>45</v>
      </c>
      <c r="G5" s="15">
        <v>132500</v>
      </c>
      <c r="H5" s="15">
        <v>44000</v>
      </c>
      <c r="I5" s="20">
        <f t="shared" si="0"/>
        <v>33.20754716981132</v>
      </c>
      <c r="J5" s="15">
        <v>83322</v>
      </c>
      <c r="K5" s="15">
        <f>G5-78762</f>
        <v>53738</v>
      </c>
      <c r="L5" s="15">
        <v>4560</v>
      </c>
      <c r="M5" s="30">
        <v>60</v>
      </c>
      <c r="N5" s="34">
        <v>120</v>
      </c>
      <c r="O5" s="39">
        <v>0.16500000000000001</v>
      </c>
      <c r="P5" s="39">
        <v>0.16500000000000001</v>
      </c>
      <c r="Q5" s="15">
        <f t="shared" si="1"/>
        <v>895.63333333333333</v>
      </c>
      <c r="R5" s="15">
        <f t="shared" si="2"/>
        <v>325684.84848484845</v>
      </c>
      <c r="S5" s="44">
        <f t="shared" si="3"/>
        <v>7.4766953279349968</v>
      </c>
      <c r="T5" s="39">
        <v>60</v>
      </c>
      <c r="U5" s="5" t="s">
        <v>46</v>
      </c>
      <c r="V5" t="s">
        <v>63</v>
      </c>
      <c r="X5" t="s">
        <v>47</v>
      </c>
      <c r="Y5">
        <v>1</v>
      </c>
      <c r="Z5">
        <v>0</v>
      </c>
      <c r="AA5" s="6">
        <v>42863</v>
      </c>
      <c r="AC5" s="7" t="s">
        <v>48</v>
      </c>
      <c r="AD5" t="s">
        <v>49</v>
      </c>
    </row>
    <row r="6" spans="1:64" x14ac:dyDescent="0.3">
      <c r="A6" t="s">
        <v>64</v>
      </c>
      <c r="B6" t="s">
        <v>65</v>
      </c>
      <c r="C6" s="25">
        <v>45359</v>
      </c>
      <c r="D6" s="15">
        <v>118400</v>
      </c>
      <c r="E6" t="s">
        <v>44</v>
      </c>
      <c r="F6" t="s">
        <v>45</v>
      </c>
      <c r="G6" s="15">
        <v>118400</v>
      </c>
      <c r="H6" s="15">
        <v>31300</v>
      </c>
      <c r="I6" s="20">
        <f t="shared" si="0"/>
        <v>26.435810810810811</v>
      </c>
      <c r="J6" s="15">
        <v>59739</v>
      </c>
      <c r="K6" s="15">
        <f>G6-49734</f>
        <v>68666</v>
      </c>
      <c r="L6" s="15">
        <v>10005</v>
      </c>
      <c r="M6" s="30">
        <v>131.65</v>
      </c>
      <c r="N6" s="34">
        <v>160.840622</v>
      </c>
      <c r="O6" s="39">
        <v>0.48599999999999999</v>
      </c>
      <c r="P6" s="39">
        <v>0.48599999999999999</v>
      </c>
      <c r="Q6" s="15">
        <f t="shared" si="1"/>
        <v>521.57994682871242</v>
      </c>
      <c r="R6" s="15">
        <f t="shared" si="2"/>
        <v>141288.06584362141</v>
      </c>
      <c r="S6" s="44">
        <f t="shared" si="3"/>
        <v>3.2435276823604551</v>
      </c>
      <c r="T6" s="39">
        <v>131.65</v>
      </c>
      <c r="U6" s="5" t="s">
        <v>46</v>
      </c>
      <c r="V6" t="s">
        <v>66</v>
      </c>
      <c r="X6" t="s">
        <v>47</v>
      </c>
      <c r="Y6">
        <v>1</v>
      </c>
      <c r="Z6">
        <v>0</v>
      </c>
      <c r="AA6" s="6">
        <v>43409</v>
      </c>
      <c r="AC6" s="7" t="s">
        <v>48</v>
      </c>
      <c r="AD6" t="s">
        <v>49</v>
      </c>
      <c r="AE6" t="s">
        <v>49</v>
      </c>
    </row>
    <row r="7" spans="1:64" x14ac:dyDescent="0.3">
      <c r="A7" t="s">
        <v>67</v>
      </c>
      <c r="B7" t="s">
        <v>68</v>
      </c>
      <c r="C7" s="25">
        <v>45344</v>
      </c>
      <c r="D7" s="15">
        <v>187000</v>
      </c>
      <c r="E7" t="s">
        <v>44</v>
      </c>
      <c r="F7" t="s">
        <v>45</v>
      </c>
      <c r="G7" s="15">
        <v>187000</v>
      </c>
      <c r="H7" s="15">
        <v>66800</v>
      </c>
      <c r="I7" s="20">
        <f t="shared" si="0"/>
        <v>35.721925133689844</v>
      </c>
      <c r="J7" s="15">
        <v>129926</v>
      </c>
      <c r="K7" s="15">
        <f>G7-109081</f>
        <v>77919</v>
      </c>
      <c r="L7" s="15">
        <v>20845</v>
      </c>
      <c r="M7" s="30">
        <v>274.27</v>
      </c>
      <c r="N7" s="34">
        <v>120</v>
      </c>
      <c r="O7" s="39">
        <v>0.75600000000000001</v>
      </c>
      <c r="P7" s="39">
        <v>0.75600000000000001</v>
      </c>
      <c r="Q7" s="15">
        <f t="shared" si="1"/>
        <v>284.0959638312612</v>
      </c>
      <c r="R7" s="15">
        <f t="shared" si="2"/>
        <v>103067.46031746031</v>
      </c>
      <c r="S7" s="44">
        <f t="shared" si="3"/>
        <v>2.36610331307301</v>
      </c>
      <c r="T7" s="39">
        <v>274.27</v>
      </c>
      <c r="U7" s="5" t="s">
        <v>46</v>
      </c>
      <c r="V7" t="s">
        <v>69</v>
      </c>
      <c r="X7" t="s">
        <v>47</v>
      </c>
      <c r="Y7">
        <v>0</v>
      </c>
      <c r="Z7">
        <v>1</v>
      </c>
      <c r="AA7" s="6">
        <v>43409</v>
      </c>
      <c r="AC7" s="7" t="s">
        <v>48</v>
      </c>
      <c r="AD7" t="s">
        <v>49</v>
      </c>
      <c r="AE7" t="s">
        <v>49</v>
      </c>
      <c r="AF7" t="s">
        <v>49</v>
      </c>
    </row>
    <row r="8" spans="1:64" x14ac:dyDescent="0.3">
      <c r="A8" t="s">
        <v>70</v>
      </c>
      <c r="B8" t="s">
        <v>71</v>
      </c>
      <c r="C8" s="25">
        <v>44803</v>
      </c>
      <c r="D8" s="15">
        <v>11000</v>
      </c>
      <c r="E8" t="s">
        <v>44</v>
      </c>
      <c r="F8" t="s">
        <v>45</v>
      </c>
      <c r="G8" s="15">
        <v>7260</v>
      </c>
      <c r="H8" s="15">
        <v>3900</v>
      </c>
      <c r="I8" s="20">
        <f t="shared" si="0"/>
        <v>53.719008264462808</v>
      </c>
      <c r="J8" s="15">
        <v>7800</v>
      </c>
      <c r="K8" s="15">
        <f>G8-0</f>
        <v>7260</v>
      </c>
      <c r="L8" s="15">
        <v>7800</v>
      </c>
      <c r="M8" s="30">
        <v>120</v>
      </c>
      <c r="N8" s="34">
        <v>120.099998</v>
      </c>
      <c r="O8" s="39">
        <v>0.33100000000000002</v>
      </c>
      <c r="P8" s="39">
        <v>0.33100000000000002</v>
      </c>
      <c r="Q8" s="15">
        <f t="shared" si="1"/>
        <v>60.5</v>
      </c>
      <c r="R8" s="15">
        <f t="shared" si="2"/>
        <v>21933.534743202417</v>
      </c>
      <c r="S8" s="44">
        <f t="shared" si="3"/>
        <v>0.50352467270896273</v>
      </c>
      <c r="T8" s="39">
        <v>120</v>
      </c>
      <c r="U8" s="5" t="s">
        <v>46</v>
      </c>
      <c r="V8" t="s">
        <v>72</v>
      </c>
      <c r="W8" t="s">
        <v>73</v>
      </c>
      <c r="X8" t="s">
        <v>47</v>
      </c>
      <c r="Y8">
        <v>0</v>
      </c>
      <c r="Z8">
        <v>1</v>
      </c>
      <c r="AA8" s="6">
        <v>43181</v>
      </c>
      <c r="AC8" s="7" t="s">
        <v>53</v>
      </c>
      <c r="AD8" t="s">
        <v>49</v>
      </c>
    </row>
    <row r="9" spans="1:64" ht="15" thickBot="1" x14ac:dyDescent="0.35">
      <c r="A9" t="s">
        <v>74</v>
      </c>
      <c r="B9" t="s">
        <v>75</v>
      </c>
      <c r="C9" s="25">
        <v>44816</v>
      </c>
      <c r="D9" s="15">
        <v>165000</v>
      </c>
      <c r="E9" t="s">
        <v>44</v>
      </c>
      <c r="F9" t="s">
        <v>45</v>
      </c>
      <c r="G9" s="15">
        <v>156750</v>
      </c>
      <c r="H9" s="15">
        <v>38700</v>
      </c>
      <c r="I9" s="20">
        <f t="shared" si="0"/>
        <v>24.688995215311003</v>
      </c>
      <c r="J9" s="15">
        <v>84694</v>
      </c>
      <c r="K9" s="15">
        <f>G9-74044</f>
        <v>82706</v>
      </c>
      <c r="L9" s="15">
        <v>10650</v>
      </c>
      <c r="M9" s="30">
        <v>150</v>
      </c>
      <c r="N9" s="34">
        <v>100</v>
      </c>
      <c r="O9" s="39">
        <v>0.34399999999999997</v>
      </c>
      <c r="P9" s="39">
        <v>0.41299999999999998</v>
      </c>
      <c r="Q9" s="15">
        <f t="shared" si="1"/>
        <v>551.37333333333333</v>
      </c>
      <c r="R9" s="15">
        <f t="shared" si="2"/>
        <v>240424.41860465117</v>
      </c>
      <c r="S9" s="44">
        <f t="shared" si="3"/>
        <v>5.5193851837615053</v>
      </c>
      <c r="T9" s="39">
        <v>150</v>
      </c>
      <c r="U9" s="5" t="s">
        <v>46</v>
      </c>
      <c r="V9" t="s">
        <v>76</v>
      </c>
      <c r="W9" t="s">
        <v>77</v>
      </c>
      <c r="X9" t="s">
        <v>47</v>
      </c>
      <c r="Y9">
        <v>1</v>
      </c>
      <c r="Z9">
        <v>0</v>
      </c>
      <c r="AA9" s="6">
        <v>41779</v>
      </c>
      <c r="AC9" s="7" t="s">
        <v>48</v>
      </c>
      <c r="AD9" t="s">
        <v>49</v>
      </c>
    </row>
    <row r="10" spans="1:64" ht="15" thickTop="1" x14ac:dyDescent="0.3">
      <c r="A10" s="8"/>
      <c r="B10" s="8"/>
      <c r="C10" s="26" t="s">
        <v>78</v>
      </c>
      <c r="D10" s="16">
        <f>+SUM(D2:D9)</f>
        <v>982900</v>
      </c>
      <c r="E10" s="8"/>
      <c r="F10" s="8"/>
      <c r="G10" s="16">
        <f>+SUM(G2:G9)</f>
        <v>965910</v>
      </c>
      <c r="H10" s="16">
        <f>+SUM(H2:H9)</f>
        <v>344200</v>
      </c>
      <c r="I10" s="21"/>
      <c r="J10" s="16">
        <f>+SUM(J2:J9)</f>
        <v>676081</v>
      </c>
      <c r="K10" s="16">
        <f>+SUM(K2:K9)</f>
        <v>366489</v>
      </c>
      <c r="L10" s="16">
        <f>+SUM(L2:L9)</f>
        <v>76660</v>
      </c>
      <c r="M10" s="31">
        <f>+SUM(M2:M9)</f>
        <v>1095.92</v>
      </c>
      <c r="N10" s="35"/>
      <c r="O10" s="40">
        <f>+SUM(O2:O9)</f>
        <v>2.9079999999999999</v>
      </c>
      <c r="P10" s="40">
        <f>+SUM(P2:P9)</f>
        <v>3.1429999999999998</v>
      </c>
      <c r="Q10" s="16"/>
      <c r="R10" s="16"/>
      <c r="S10" s="45"/>
      <c r="T10" s="40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64" x14ac:dyDescent="0.3">
      <c r="A11" s="10"/>
      <c r="B11" s="10"/>
      <c r="C11" s="27"/>
      <c r="D11" s="17"/>
      <c r="E11" s="10"/>
      <c r="F11" s="10"/>
      <c r="G11" s="17"/>
      <c r="H11" s="17" t="s">
        <v>79</v>
      </c>
      <c r="I11" s="22">
        <f>H10/G10*100</f>
        <v>35.63478999078589</v>
      </c>
      <c r="J11" s="17"/>
      <c r="K11" s="17"/>
      <c r="L11" s="17" t="s">
        <v>80</v>
      </c>
      <c r="M11" s="32"/>
      <c r="N11" s="36"/>
      <c r="O11" s="41" t="s">
        <v>80</v>
      </c>
      <c r="P11" s="41"/>
      <c r="Q11" s="17"/>
      <c r="R11" s="17" t="s">
        <v>80</v>
      </c>
      <c r="S11" s="46"/>
      <c r="T11" s="41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64" x14ac:dyDescent="0.3">
      <c r="A12" s="12"/>
      <c r="B12" s="12"/>
      <c r="C12" s="28"/>
      <c r="D12" s="18"/>
      <c r="E12" s="12"/>
      <c r="F12" s="12"/>
      <c r="G12" s="18"/>
      <c r="H12" s="18" t="s">
        <v>81</v>
      </c>
      <c r="I12" s="23">
        <f>STDEV(I2:I9)</f>
        <v>10.394998047165259</v>
      </c>
      <c r="J12" s="18"/>
      <c r="K12" s="18"/>
      <c r="L12" s="18" t="s">
        <v>82</v>
      </c>
      <c r="M12" s="48">
        <f>K10/M10</f>
        <v>334.41218337104897</v>
      </c>
      <c r="N12" s="37"/>
      <c r="O12" s="42" t="s">
        <v>83</v>
      </c>
      <c r="P12" s="42">
        <f>K10/O10</f>
        <v>126027.85419532325</v>
      </c>
      <c r="Q12" s="18"/>
      <c r="R12" s="18" t="s">
        <v>84</v>
      </c>
      <c r="S12" s="47">
        <f>K10/O10/43560</f>
        <v>2.8932014278081555</v>
      </c>
      <c r="T12" s="42"/>
      <c r="U12" s="1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5" spans="1:64" ht="15.6" x14ac:dyDescent="0.3">
      <c r="A15" s="49" t="s">
        <v>85</v>
      </c>
      <c r="B15" s="49"/>
      <c r="C15" s="50"/>
      <c r="D15" s="52"/>
      <c r="E15" s="49"/>
      <c r="F15" s="49"/>
    </row>
    <row r="16" spans="1:64" ht="15.6" x14ac:dyDescent="0.3">
      <c r="A16" s="49" t="s">
        <v>47</v>
      </c>
      <c r="B16" s="49"/>
      <c r="C16" s="50"/>
      <c r="D16" s="52"/>
      <c r="E16" s="49"/>
      <c r="F16" s="49"/>
    </row>
    <row r="17" spans="1:21" ht="15.6" x14ac:dyDescent="0.3">
      <c r="A17" s="49" t="s">
        <v>89</v>
      </c>
      <c r="B17" s="49"/>
      <c r="C17" s="50"/>
      <c r="D17" s="52"/>
      <c r="E17" s="49"/>
      <c r="F17" s="49"/>
    </row>
    <row r="18" spans="1:21" ht="15.6" x14ac:dyDescent="0.3">
      <c r="A18" s="49" t="s">
        <v>86</v>
      </c>
      <c r="B18" s="49"/>
      <c r="C18" s="51">
        <v>334</v>
      </c>
      <c r="D18" s="50" t="s">
        <v>87</v>
      </c>
      <c r="E18" s="49"/>
      <c r="F18" s="49"/>
    </row>
    <row r="19" spans="1:21" ht="15.6" x14ac:dyDescent="0.3">
      <c r="A19" s="49" t="s">
        <v>88</v>
      </c>
      <c r="B19" s="49"/>
      <c r="C19" s="51">
        <v>110</v>
      </c>
      <c r="D19" s="50" t="s">
        <v>87</v>
      </c>
      <c r="E19" s="49"/>
      <c r="F19" s="49"/>
    </row>
    <row r="20" spans="1:21" ht="15.6" x14ac:dyDescent="0.3">
      <c r="A20" s="49"/>
      <c r="B20" s="49"/>
      <c r="C20" s="49"/>
      <c r="D20" s="50"/>
      <c r="E20" s="49"/>
      <c r="F20" s="49"/>
    </row>
    <row r="21" spans="1:21" ht="15.6" x14ac:dyDescent="0.3">
      <c r="A21" s="49"/>
      <c r="B21" s="49"/>
      <c r="C21" s="52"/>
      <c r="D21" s="50"/>
      <c r="E21" s="49"/>
      <c r="F21" s="49"/>
    </row>
    <row r="22" spans="1:21" ht="15.6" x14ac:dyDescent="0.3">
      <c r="A22" s="49" t="s">
        <v>91</v>
      </c>
      <c r="B22" s="49"/>
      <c r="C22" s="50"/>
      <c r="D22" s="52"/>
      <c r="E22" s="49"/>
      <c r="F22" s="49"/>
      <c r="R22" s="44"/>
    </row>
    <row r="23" spans="1:21" ht="15.6" x14ac:dyDescent="0.3">
      <c r="A23" s="49" t="s">
        <v>90</v>
      </c>
      <c r="B23" s="49"/>
      <c r="C23" s="52">
        <v>9</v>
      </c>
      <c r="D23" s="49" t="s">
        <v>87</v>
      </c>
      <c r="E23" s="49"/>
      <c r="F23" s="15"/>
      <c r="H23" s="20"/>
      <c r="I23" s="15"/>
      <c r="L23" s="30"/>
      <c r="M23" s="34"/>
      <c r="N23" s="39"/>
      <c r="P23" s="15"/>
      <c r="S23" s="39"/>
      <c r="T23" s="4"/>
      <c r="U23"/>
    </row>
    <row r="24" spans="1:21" ht="15.6" x14ac:dyDescent="0.3">
      <c r="A24" s="49"/>
      <c r="B24" s="49"/>
      <c r="C24" s="50"/>
      <c r="D24" s="52"/>
      <c r="E24" s="49"/>
      <c r="F24" s="49"/>
    </row>
  </sheetData>
  <sheetProtection algorithmName="SHA-512" hashValue="olDZF7puoljr+FnkURTLnjkEWpjmiob8hfd812OSy9kFjIHkxl1jqYvo8zXVbSoqcIdcZcWGTfmBSUPDJTqDpQ==" saltValue="3NswUG9p0sFlxQt3uLUITQ==" spinCount="100000" sheet="1" objects="1" scenarios="1"/>
  <sortState xmlns:xlrd2="http://schemas.microsoft.com/office/spreadsheetml/2017/richdata2" ref="A2:AR13">
    <sortCondition ref="A1"/>
  </sortState>
  <conditionalFormatting sqref="A2:AR9">
    <cfRule type="expression" dxfId="1" priority="7" stopIfTrue="1">
      <formula>MOD(ROW(),4)&gt;1</formula>
    </cfRule>
    <cfRule type="expression" dxfId="0" priority="8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2025-02-02T12:21:04Z</dcterms:created>
  <dcterms:modified xsi:type="dcterms:W3CDTF">2025-03-04T03:03:30Z</dcterms:modified>
</cp:coreProperties>
</file>