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https://d.docs.live.net/0ce31f8c8fc7b065/Desktop/BC Records/Cato Township Supervisor/Board of Review/2025 Board of Review/03 March 2025/2025 Sales ^0 ECF Studies/"/>
    </mc:Choice>
  </mc:AlternateContent>
  <xr:revisionPtr revIDLastSave="1" documentId="11_DE41566EEAEBBD811A0A288D7FDC06BE667A2902" xr6:coauthVersionLast="47" xr6:coauthVersionMax="47" xr10:uidLastSave="{AE709A22-7376-4169-BAEC-E341A5E9165A}"/>
  <bookViews>
    <workbookView xWindow="28680" yWindow="-120" windowWidth="29040" windowHeight="15720" xr2:uid="{00000000-000D-0000-FFFF-FFFF00000000}"/>
  </bookViews>
  <sheets>
    <sheet name="Land Analysis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9" i="2" l="1"/>
  <c r="S19" i="2" s="1"/>
  <c r="I19" i="2"/>
  <c r="I18" i="2"/>
  <c r="K18" i="2"/>
  <c r="S18" i="2" s="1"/>
  <c r="Q19" i="2" l="1"/>
  <c r="Q18" i="2"/>
  <c r="R18" i="2"/>
  <c r="R19" i="2"/>
  <c r="I2" i="2"/>
  <c r="K2" i="2"/>
  <c r="Q2" i="2" s="1"/>
  <c r="I3" i="2"/>
  <c r="K3" i="2"/>
  <c r="Q3" i="2" s="1"/>
  <c r="I4" i="2"/>
  <c r="K4" i="2"/>
  <c r="R4" i="2" s="1"/>
  <c r="I5" i="2"/>
  <c r="K5" i="2"/>
  <c r="S5" i="2" s="1"/>
  <c r="D6" i="2"/>
  <c r="G6" i="2"/>
  <c r="H6" i="2"/>
  <c r="J6" i="2"/>
  <c r="L6" i="2"/>
  <c r="M6" i="2"/>
  <c r="O6" i="2"/>
  <c r="P6" i="2"/>
  <c r="S2" i="2" l="1"/>
  <c r="I8" i="2"/>
  <c r="R2" i="2"/>
  <c r="R3" i="2"/>
  <c r="S4" i="2"/>
  <c r="I7" i="2"/>
  <c r="Q4" i="2"/>
  <c r="R5" i="2"/>
  <c r="Q5" i="2"/>
  <c r="S3" i="2"/>
  <c r="K6" i="2"/>
  <c r="M8" i="2" l="1"/>
  <c r="P8" i="2"/>
  <c r="S8" i="2"/>
</calcChain>
</file>

<file path=xl/sharedStrings.xml><?xml version="1.0" encoding="utf-8"?>
<sst xmlns="http://schemas.openxmlformats.org/spreadsheetml/2006/main" count="126" uniqueCount="82">
  <si>
    <t>Parcel Number</t>
  </si>
  <si>
    <t>Street Address</t>
  </si>
  <si>
    <t>Sale Date</t>
  </si>
  <si>
    <t>Sale Price</t>
  </si>
  <si>
    <t>Instr.</t>
  </si>
  <si>
    <t>Terms of Sale</t>
  </si>
  <si>
    <t>Adj. Sale $</t>
  </si>
  <si>
    <t>Asd. when Sold</t>
  </si>
  <si>
    <t>Asd/Adj. Sale</t>
  </si>
  <si>
    <t>Cur. Appraisal</t>
  </si>
  <si>
    <t>Land Residual</t>
  </si>
  <si>
    <t>Est. Land Value</t>
  </si>
  <si>
    <t>Effec. Front</t>
  </si>
  <si>
    <t>Depth</t>
  </si>
  <si>
    <t>Net Acres</t>
  </si>
  <si>
    <t>Total Acres</t>
  </si>
  <si>
    <t>Dollars/FF</t>
  </si>
  <si>
    <t>Dollars/Acre</t>
  </si>
  <si>
    <t>Dollars/SqFt</t>
  </si>
  <si>
    <t>Actual Front</t>
  </si>
  <si>
    <t>ECF Area</t>
  </si>
  <si>
    <t>Liber/Page</t>
  </si>
  <si>
    <t>Other Parcels in Sale</t>
  </si>
  <si>
    <t>Land Table</t>
  </si>
  <si>
    <t>Gravel</t>
  </si>
  <si>
    <t>Paved</t>
  </si>
  <si>
    <t>Inspected Date</t>
  </si>
  <si>
    <t>Use Code</t>
  </si>
  <si>
    <t>Class</t>
  </si>
  <si>
    <t>Rate Group 1</t>
  </si>
  <si>
    <t>Rate Group 2</t>
  </si>
  <si>
    <t>Rate Group 3</t>
  </si>
  <si>
    <t>Site Characteristics</t>
  </si>
  <si>
    <t>Access</t>
  </si>
  <si>
    <t>Water Supply</t>
  </si>
  <si>
    <t>Sewer</t>
  </si>
  <si>
    <t>Property Restrictions</t>
  </si>
  <si>
    <t>Restriction Notes</t>
  </si>
  <si>
    <t>Waterfont View</t>
  </si>
  <si>
    <t>Waterfront</t>
  </si>
  <si>
    <t>Waterfront Name</t>
  </si>
  <si>
    <t>Waterfront Ownership</t>
  </si>
  <si>
    <t>Waterfront Influences</t>
  </si>
  <si>
    <t>Bottom Character</t>
  </si>
  <si>
    <t>03-ARM'S LENGTH</t>
  </si>
  <si>
    <t>00007</t>
  </si>
  <si>
    <t xml:space="preserve">BIRCH SHORES </t>
  </si>
  <si>
    <t>401</t>
  </si>
  <si>
    <t>LAKEFRONT</t>
  </si>
  <si>
    <t>004-300-013-00</t>
  </si>
  <si>
    <t>6678 BIRCH SHORE DR</t>
  </si>
  <si>
    <t>WD</t>
  </si>
  <si>
    <t>004-300-015-00</t>
  </si>
  <si>
    <t>6682 BIRCH SHORE DR</t>
  </si>
  <si>
    <t>2024R-03287</t>
  </si>
  <si>
    <t>004-300-039-01</t>
  </si>
  <si>
    <t>004-300-017-00</t>
  </si>
  <si>
    <t>6690 BIRCH SHORE DR</t>
  </si>
  <si>
    <t>2021R-08670</t>
  </si>
  <si>
    <t>004-300-021-00</t>
  </si>
  <si>
    <t>6710 BIRCH SHORE DR</t>
  </si>
  <si>
    <t>2022R-06184</t>
  </si>
  <si>
    <t>6671 BIRCH SHORE DR</t>
  </si>
  <si>
    <t>NOT INSPECTED</t>
  </si>
  <si>
    <t>BACKLOT</t>
  </si>
  <si>
    <t>004-300-044-00</t>
  </si>
  <si>
    <t>6633 BIRCH SHORE DR</t>
  </si>
  <si>
    <t>2023R-07030</t>
  </si>
  <si>
    <t>Totals:</t>
  </si>
  <si>
    <t>Sale. Ratio =&gt;</t>
  </si>
  <si>
    <t>Average</t>
  </si>
  <si>
    <t>Std. Dev. =&gt;</t>
  </si>
  <si>
    <t>per FF=&gt;</t>
  </si>
  <si>
    <t>per Net Acre=&gt;</t>
  </si>
  <si>
    <t>per SqFt=&gt;</t>
  </si>
  <si>
    <t xml:space="preserve">2025 CATO </t>
  </si>
  <si>
    <t>2025 ANALYZED</t>
  </si>
  <si>
    <t>FF</t>
  </si>
  <si>
    <t>2025 APPLIED</t>
  </si>
  <si>
    <t>WATERFRONT</t>
  </si>
  <si>
    <t>BACKLOTS</t>
  </si>
  <si>
    <t>BIRCH SCHORES   EXTENDED TIMEFRAME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</si>
</sst>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$&quot;#,##0_);[Red]\(&quot;$&quot;#,##0\)"/>
    <numFmt numFmtId="8" formatCode="&quot;$&quot;#,##0.00_);[Red]\(&quot;$&quot;#,##0.00\)"/>
    <numFmt numFmtId="164" formatCode="#0.00_);[Red]\(#0.00\)"/>
    <numFmt numFmtId="165" formatCode="mm/dd/yy"/>
    <numFmt numFmtId="166" formatCode="#,##0.0_);[Red]\(#,##0.0\)"/>
    <numFmt numFmtId="167" formatCode="#0.0_);[Red]\(#0.0\)"/>
    <numFmt numFmtId="168" formatCode="&quot;$&quot;#,##0_);[Red]\(&quot;$&quot;#,##0.00\)"/>
  </numFmts>
  <fonts count="5" x14ac:knownFonts="1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right"/>
    </xf>
    <xf numFmtId="0" fontId="0" fillId="0" borderId="0" xfId="0" applyAlignment="1">
      <alignment horizontal="right"/>
    </xf>
    <xf numFmtId="0" fontId="0" fillId="0" borderId="0" xfId="0" quotePrefix="1" applyAlignment="1">
      <alignment horizontal="right"/>
    </xf>
    <xf numFmtId="14" fontId="0" fillId="0" borderId="0" xfId="0" applyNumberFormat="1"/>
    <xf numFmtId="0" fontId="0" fillId="0" borderId="0" xfId="0" quotePrefix="1"/>
    <xf numFmtId="0" fontId="2" fillId="3" borderId="1" xfId="0" applyFont="1" applyFill="1" applyBorder="1"/>
    <xf numFmtId="0" fontId="2" fillId="3" borderId="1" xfId="0" applyFont="1" applyFill="1" applyBorder="1" applyAlignment="1">
      <alignment horizontal="right"/>
    </xf>
    <xf numFmtId="0" fontId="2" fillId="3" borderId="0" xfId="0" applyFont="1" applyFill="1"/>
    <xf numFmtId="0" fontId="2" fillId="3" borderId="0" xfId="0" applyFont="1" applyFill="1" applyAlignment="1">
      <alignment horizontal="right"/>
    </xf>
    <xf numFmtId="0" fontId="2" fillId="3" borderId="2" xfId="0" applyFont="1" applyFill="1" applyBorder="1"/>
    <xf numFmtId="0" fontId="2" fillId="3" borderId="2" xfId="0" applyFont="1" applyFill="1" applyBorder="1" applyAlignment="1">
      <alignment horizontal="right"/>
    </xf>
    <xf numFmtId="6" fontId="1" fillId="2" borderId="0" xfId="0" applyNumberFormat="1" applyFont="1" applyFill="1" applyAlignment="1">
      <alignment horizontal="center"/>
    </xf>
    <xf numFmtId="6" fontId="0" fillId="0" borderId="0" xfId="0" applyNumberFormat="1"/>
    <xf numFmtId="6" fontId="2" fillId="3" borderId="1" xfId="0" applyNumberFormat="1" applyFont="1" applyFill="1" applyBorder="1"/>
    <xf numFmtId="6" fontId="2" fillId="3" borderId="0" xfId="0" applyNumberFormat="1" applyFont="1" applyFill="1"/>
    <xf numFmtId="6" fontId="2" fillId="3" borderId="2" xfId="0" applyNumberFormat="1" applyFont="1" applyFill="1" applyBorder="1"/>
    <xf numFmtId="164" fontId="1" fillId="2" borderId="0" xfId="0" applyNumberFormat="1" applyFont="1" applyFill="1" applyAlignment="1">
      <alignment horizontal="center"/>
    </xf>
    <xf numFmtId="164" fontId="0" fillId="0" borderId="0" xfId="0" applyNumberFormat="1"/>
    <xf numFmtId="164" fontId="2" fillId="3" borderId="1" xfId="0" applyNumberFormat="1" applyFont="1" applyFill="1" applyBorder="1"/>
    <xf numFmtId="164" fontId="2" fillId="3" borderId="0" xfId="0" applyNumberFormat="1" applyFont="1" applyFill="1"/>
    <xf numFmtId="164" fontId="2" fillId="3" borderId="2" xfId="0" applyNumberFormat="1" applyFont="1" applyFill="1" applyBorder="1"/>
    <xf numFmtId="165" fontId="1" fillId="2" borderId="0" xfId="0" applyNumberFormat="1" applyFont="1" applyFill="1" applyAlignment="1">
      <alignment horizontal="center"/>
    </xf>
    <xf numFmtId="165" fontId="0" fillId="0" borderId="0" xfId="0" applyNumberFormat="1"/>
    <xf numFmtId="165" fontId="2" fillId="3" borderId="1" xfId="0" applyNumberFormat="1" applyFont="1" applyFill="1" applyBorder="1"/>
    <xf numFmtId="165" fontId="2" fillId="3" borderId="0" xfId="0" applyNumberFormat="1" applyFont="1" applyFill="1"/>
    <xf numFmtId="165" fontId="2" fillId="3" borderId="2" xfId="0" applyNumberFormat="1" applyFont="1" applyFill="1" applyBorder="1"/>
    <xf numFmtId="166" fontId="1" fillId="2" borderId="0" xfId="0" applyNumberFormat="1" applyFont="1" applyFill="1" applyAlignment="1">
      <alignment horizontal="center"/>
    </xf>
    <xf numFmtId="166" fontId="0" fillId="0" borderId="0" xfId="0" applyNumberFormat="1"/>
    <xf numFmtId="166" fontId="2" fillId="3" borderId="1" xfId="0" applyNumberFormat="1" applyFont="1" applyFill="1" applyBorder="1"/>
    <xf numFmtId="166" fontId="2" fillId="3" borderId="0" xfId="0" applyNumberFormat="1" applyFont="1" applyFill="1"/>
    <xf numFmtId="167" fontId="1" fillId="2" borderId="0" xfId="0" applyNumberFormat="1" applyFont="1" applyFill="1" applyAlignment="1">
      <alignment horizontal="center"/>
    </xf>
    <xf numFmtId="167" fontId="0" fillId="0" borderId="0" xfId="0" applyNumberFormat="1"/>
    <xf numFmtId="167" fontId="2" fillId="3" borderId="1" xfId="0" applyNumberFormat="1" applyFont="1" applyFill="1" applyBorder="1"/>
    <xf numFmtId="167" fontId="2" fillId="3" borderId="0" xfId="0" applyNumberFormat="1" applyFont="1" applyFill="1"/>
    <xf numFmtId="167" fontId="2" fillId="3" borderId="2" xfId="0" applyNumberFormat="1" applyFont="1" applyFill="1" applyBorder="1"/>
    <xf numFmtId="40" fontId="1" fillId="2" borderId="0" xfId="0" applyNumberFormat="1" applyFont="1" applyFill="1" applyAlignment="1">
      <alignment horizontal="center"/>
    </xf>
    <xf numFmtId="40" fontId="0" fillId="0" borderId="0" xfId="0" applyNumberFormat="1"/>
    <xf numFmtId="40" fontId="2" fillId="3" borderId="1" xfId="0" applyNumberFormat="1" applyFont="1" applyFill="1" applyBorder="1"/>
    <xf numFmtId="40" fontId="2" fillId="3" borderId="0" xfId="0" applyNumberFormat="1" applyFont="1" applyFill="1"/>
    <xf numFmtId="40" fontId="2" fillId="3" borderId="2" xfId="0" applyNumberFormat="1" applyFont="1" applyFill="1" applyBorder="1"/>
    <xf numFmtId="8" fontId="1" fillId="2" borderId="0" xfId="0" applyNumberFormat="1" applyFont="1" applyFill="1" applyAlignment="1">
      <alignment horizontal="center"/>
    </xf>
    <xf numFmtId="8" fontId="0" fillId="0" borderId="0" xfId="0" applyNumberFormat="1"/>
    <xf numFmtId="8" fontId="2" fillId="3" borderId="1" xfId="0" applyNumberFormat="1" applyFont="1" applyFill="1" applyBorder="1"/>
    <xf numFmtId="8" fontId="2" fillId="3" borderId="0" xfId="0" applyNumberFormat="1" applyFont="1" applyFill="1"/>
    <xf numFmtId="8" fontId="2" fillId="3" borderId="2" xfId="0" applyNumberFormat="1" applyFont="1" applyFill="1" applyBorder="1"/>
    <xf numFmtId="168" fontId="2" fillId="3" borderId="2" xfId="0" applyNumberFormat="1" applyFont="1" applyFill="1" applyBorder="1"/>
    <xf numFmtId="0" fontId="3" fillId="0" borderId="0" xfId="0" applyFont="1"/>
    <xf numFmtId="165" fontId="3" fillId="0" borderId="0" xfId="0" applyNumberFormat="1" applyFont="1"/>
    <xf numFmtId="8" fontId="3" fillId="0" borderId="0" xfId="0" applyNumberFormat="1" applyFont="1"/>
    <xf numFmtId="6" fontId="3" fillId="0" borderId="0" xfId="0" applyNumberFormat="1" applyFont="1"/>
    <xf numFmtId="0" fontId="4" fillId="0" borderId="0" xfId="0" applyFont="1"/>
  </cellXfs>
  <cellStyles count="1">
    <cellStyle name="Normal" xfId="0" builtinId="0"/>
  </cellStyles>
  <dxfs count="2">
    <dxf>
      <fill>
        <patternFill>
          <bgColor rgb="FFFFFFFF"/>
        </patternFill>
      </fill>
    </dxf>
    <dxf>
      <fill>
        <patternFill>
          <bgColor rgb="FFA7E4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L27"/>
  <sheetViews>
    <sheetView tabSelected="1" workbookViewId="0">
      <selection activeCell="B30" sqref="B30"/>
    </sheetView>
  </sheetViews>
  <sheetFormatPr defaultRowHeight="14.4" x14ac:dyDescent="0.3"/>
  <cols>
    <col min="1" max="1" width="14.33203125" bestFit="1" customWidth="1"/>
    <col min="2" max="2" width="20.109375" bestFit="1" customWidth="1"/>
    <col min="3" max="3" width="14.5546875" style="25" bestFit="1" customWidth="1"/>
    <col min="4" max="4" width="10.88671875" style="15" bestFit="1" customWidth="1"/>
    <col min="5" max="5" width="5.5546875" bestFit="1" customWidth="1"/>
    <col min="6" max="6" width="30.109375" bestFit="1" customWidth="1"/>
    <col min="7" max="7" width="10.88671875" style="15" bestFit="1" customWidth="1"/>
    <col min="8" max="8" width="14.6640625" style="15" bestFit="1" customWidth="1"/>
    <col min="9" max="9" width="12.88671875" style="20" bestFit="1" customWidth="1"/>
    <col min="10" max="10" width="13.44140625" style="15" bestFit="1" customWidth="1"/>
    <col min="11" max="11" width="13.33203125" style="15" bestFit="1" customWidth="1"/>
    <col min="12" max="12" width="14.44140625" style="15" bestFit="1" customWidth="1"/>
    <col min="13" max="13" width="11.109375" style="30" bestFit="1" customWidth="1"/>
    <col min="14" max="14" width="6.44140625" style="34" bestFit="1" customWidth="1"/>
    <col min="15" max="15" width="14.33203125" style="39" bestFit="1" customWidth="1"/>
    <col min="16" max="16" width="10.88671875" style="39" bestFit="1" customWidth="1"/>
    <col min="17" max="17" width="10" style="15" bestFit="1" customWidth="1"/>
    <col min="18" max="18" width="12" style="15" bestFit="1" customWidth="1"/>
    <col min="19" max="19" width="11.88671875" style="44" bestFit="1" customWidth="1"/>
    <col min="20" max="20" width="11.6640625" style="39" bestFit="1" customWidth="1"/>
    <col min="21" max="21" width="8.6640625" style="4" bestFit="1" customWidth="1"/>
    <col min="22" max="22" width="11.88671875" bestFit="1" customWidth="1"/>
    <col min="23" max="23" width="19.44140625" bestFit="1" customWidth="1"/>
    <col min="24" max="24" width="14.109375" bestFit="1" customWidth="1"/>
    <col min="25" max="25" width="6.88671875" bestFit="1" customWidth="1"/>
    <col min="26" max="26" width="6.44140625" bestFit="1" customWidth="1"/>
    <col min="27" max="27" width="15" bestFit="1" customWidth="1"/>
    <col min="28" max="28" width="9.44140625" bestFit="1" customWidth="1"/>
    <col min="29" max="29" width="5.44140625" bestFit="1" customWidth="1"/>
    <col min="30" max="32" width="12.44140625" bestFit="1" customWidth="1"/>
    <col min="33" max="33" width="18" bestFit="1" customWidth="1"/>
    <col min="34" max="34" width="6.88671875" bestFit="1" customWidth="1"/>
    <col min="35" max="35" width="13.109375" bestFit="1" customWidth="1"/>
    <col min="36" max="36" width="6.5546875" bestFit="1" customWidth="1"/>
    <col min="37" max="37" width="19.88671875" bestFit="1" customWidth="1"/>
    <col min="38" max="38" width="16.44140625" bestFit="1" customWidth="1"/>
    <col min="39" max="39" width="15.44140625" bestFit="1" customWidth="1"/>
    <col min="40" max="40" width="11" bestFit="1" customWidth="1"/>
    <col min="41" max="41" width="16.88671875" bestFit="1" customWidth="1"/>
    <col min="42" max="42" width="21.5546875" bestFit="1" customWidth="1"/>
    <col min="43" max="43" width="21" bestFit="1" customWidth="1"/>
    <col min="44" max="44" width="16.5546875" bestFit="1" customWidth="1"/>
  </cols>
  <sheetData>
    <row r="1" spans="1:64" x14ac:dyDescent="0.3">
      <c r="A1" s="1" t="s">
        <v>0</v>
      </c>
      <c r="B1" s="1" t="s">
        <v>1</v>
      </c>
      <c r="C1" s="24" t="s">
        <v>2</v>
      </c>
      <c r="D1" s="14" t="s">
        <v>3</v>
      </c>
      <c r="E1" s="1" t="s">
        <v>4</v>
      </c>
      <c r="F1" s="1" t="s">
        <v>5</v>
      </c>
      <c r="G1" s="14" t="s">
        <v>6</v>
      </c>
      <c r="H1" s="14" t="s">
        <v>7</v>
      </c>
      <c r="I1" s="19" t="s">
        <v>8</v>
      </c>
      <c r="J1" s="14" t="s">
        <v>9</v>
      </c>
      <c r="K1" s="14" t="s">
        <v>10</v>
      </c>
      <c r="L1" s="14" t="s">
        <v>11</v>
      </c>
      <c r="M1" s="29" t="s">
        <v>12</v>
      </c>
      <c r="N1" s="33" t="s">
        <v>13</v>
      </c>
      <c r="O1" s="38" t="s">
        <v>14</v>
      </c>
      <c r="P1" s="38" t="s">
        <v>15</v>
      </c>
      <c r="Q1" s="14" t="s">
        <v>16</v>
      </c>
      <c r="R1" s="14" t="s">
        <v>17</v>
      </c>
      <c r="S1" s="43" t="s">
        <v>18</v>
      </c>
      <c r="T1" s="38" t="s">
        <v>19</v>
      </c>
      <c r="U1" s="3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</row>
    <row r="2" spans="1:64" x14ac:dyDescent="0.3">
      <c r="A2" t="s">
        <v>49</v>
      </c>
      <c r="B2" t="s">
        <v>50</v>
      </c>
      <c r="C2" s="25">
        <v>44827</v>
      </c>
      <c r="D2" s="15">
        <v>349900</v>
      </c>
      <c r="E2" t="s">
        <v>51</v>
      </c>
      <c r="F2" t="s">
        <v>44</v>
      </c>
      <c r="G2" s="15">
        <v>349900</v>
      </c>
      <c r="H2" s="15">
        <v>81500</v>
      </c>
      <c r="I2" s="20">
        <f t="shared" ref="I2:I5" si="0">H2/G2*100</f>
        <v>23.292369248356675</v>
      </c>
      <c r="J2" s="15">
        <v>186228</v>
      </c>
      <c r="K2" s="15">
        <f>G2-138273</f>
        <v>211627</v>
      </c>
      <c r="L2" s="15">
        <v>47955</v>
      </c>
      <c r="M2" s="30">
        <v>87.99</v>
      </c>
      <c r="N2" s="34">
        <v>123</v>
      </c>
      <c r="O2" s="39">
        <v>0.248</v>
      </c>
      <c r="P2" s="39">
        <v>0.248</v>
      </c>
      <c r="Q2" s="15">
        <f t="shared" ref="Q2:Q5" si="1">K2/M2</f>
        <v>2405.1255824525515</v>
      </c>
      <c r="R2" s="15">
        <f t="shared" ref="R2:R5" si="2">K2/O2</f>
        <v>853334.67741935479</v>
      </c>
      <c r="S2" s="44">
        <f t="shared" ref="S2:S5" si="3">K2/O2/43560</f>
        <v>19.589868627625226</v>
      </c>
      <c r="T2" s="39">
        <v>87.99</v>
      </c>
      <c r="U2" s="5" t="s">
        <v>45</v>
      </c>
      <c r="X2" t="s">
        <v>46</v>
      </c>
      <c r="Y2">
        <v>0</v>
      </c>
      <c r="Z2">
        <v>0</v>
      </c>
      <c r="AA2" s="6">
        <v>45264</v>
      </c>
      <c r="AC2" s="7" t="s">
        <v>47</v>
      </c>
      <c r="AD2" t="s">
        <v>48</v>
      </c>
      <c r="AE2" t="s">
        <v>48</v>
      </c>
    </row>
    <row r="3" spans="1:64" x14ac:dyDescent="0.3">
      <c r="A3" t="s">
        <v>52</v>
      </c>
      <c r="B3" t="s">
        <v>53</v>
      </c>
      <c r="C3" s="25">
        <v>45385</v>
      </c>
      <c r="D3" s="15">
        <v>700000</v>
      </c>
      <c r="E3" t="s">
        <v>51</v>
      </c>
      <c r="F3" t="s">
        <v>44</v>
      </c>
      <c r="G3" s="15">
        <v>574000</v>
      </c>
      <c r="H3" s="15">
        <v>238500</v>
      </c>
      <c r="I3" s="20">
        <f t="shared" si="0"/>
        <v>41.550522648083621</v>
      </c>
      <c r="J3" s="15">
        <v>462295</v>
      </c>
      <c r="K3" s="15">
        <f>G3-429595</f>
        <v>144405</v>
      </c>
      <c r="L3" s="15">
        <v>32700</v>
      </c>
      <c r="M3" s="30">
        <v>60</v>
      </c>
      <c r="N3" s="34">
        <v>122</v>
      </c>
      <c r="O3" s="39">
        <v>0.16800000000000001</v>
      </c>
      <c r="P3" s="39">
        <v>0.16800000000000001</v>
      </c>
      <c r="Q3" s="15">
        <f t="shared" si="1"/>
        <v>2406.75</v>
      </c>
      <c r="R3" s="15">
        <f t="shared" si="2"/>
        <v>859553.57142857136</v>
      </c>
      <c r="S3" s="44">
        <f t="shared" si="3"/>
        <v>19.73263478945297</v>
      </c>
      <c r="T3" s="39">
        <v>60</v>
      </c>
      <c r="U3" s="5" t="s">
        <v>45</v>
      </c>
      <c r="V3" t="s">
        <v>54</v>
      </c>
      <c r="W3" t="s">
        <v>55</v>
      </c>
      <c r="X3" t="s">
        <v>46</v>
      </c>
      <c r="Y3">
        <v>0</v>
      </c>
      <c r="Z3">
        <v>0</v>
      </c>
      <c r="AA3" s="6">
        <v>42725</v>
      </c>
      <c r="AC3" s="7" t="s">
        <v>47</v>
      </c>
      <c r="AD3" t="s">
        <v>48</v>
      </c>
    </row>
    <row r="4" spans="1:64" x14ac:dyDescent="0.3">
      <c r="A4" t="s">
        <v>56</v>
      </c>
      <c r="B4" t="s">
        <v>57</v>
      </c>
      <c r="C4" s="25">
        <v>44337</v>
      </c>
      <c r="D4" s="15">
        <v>277000</v>
      </c>
      <c r="E4" t="s">
        <v>51</v>
      </c>
      <c r="F4" t="s">
        <v>44</v>
      </c>
      <c r="G4" s="15">
        <v>277000</v>
      </c>
      <c r="H4" s="15">
        <v>113100</v>
      </c>
      <c r="I4" s="20">
        <f t="shared" si="0"/>
        <v>40.83032490974729</v>
      </c>
      <c r="J4" s="15">
        <v>283461</v>
      </c>
      <c r="K4" s="15">
        <f>G4-218061</f>
        <v>58939</v>
      </c>
      <c r="L4" s="15">
        <v>65400</v>
      </c>
      <c r="M4" s="30">
        <v>120</v>
      </c>
      <c r="N4" s="34">
        <v>122</v>
      </c>
      <c r="O4" s="39">
        <v>0.33600000000000002</v>
      </c>
      <c r="P4" s="39">
        <v>0.33600000000000002</v>
      </c>
      <c r="Q4" s="15">
        <f t="shared" si="1"/>
        <v>491.15833333333336</v>
      </c>
      <c r="R4" s="15">
        <f t="shared" si="2"/>
        <v>175413.69047619047</v>
      </c>
      <c r="S4" s="44">
        <f t="shared" si="3"/>
        <v>4.0269442258078625</v>
      </c>
      <c r="T4" s="39">
        <v>120</v>
      </c>
      <c r="U4" s="5" t="s">
        <v>45</v>
      </c>
      <c r="V4" t="s">
        <v>58</v>
      </c>
      <c r="X4" t="s">
        <v>46</v>
      </c>
      <c r="Y4">
        <v>0</v>
      </c>
      <c r="Z4">
        <v>0</v>
      </c>
      <c r="AA4" s="6">
        <v>41856</v>
      </c>
      <c r="AC4" s="7" t="s">
        <v>47</v>
      </c>
      <c r="AD4" t="s">
        <v>48</v>
      </c>
      <c r="AE4" t="s">
        <v>48</v>
      </c>
    </row>
    <row r="5" spans="1:64" ht="15" thickBot="1" x14ac:dyDescent="0.35">
      <c r="A5" t="s">
        <v>59</v>
      </c>
      <c r="B5" t="s">
        <v>60</v>
      </c>
      <c r="C5" s="25">
        <v>44687</v>
      </c>
      <c r="D5" s="15">
        <v>345000</v>
      </c>
      <c r="E5" t="s">
        <v>51</v>
      </c>
      <c r="F5" t="s">
        <v>44</v>
      </c>
      <c r="G5" s="15">
        <v>345000</v>
      </c>
      <c r="H5" s="15">
        <v>157200</v>
      </c>
      <c r="I5" s="20">
        <f t="shared" si="0"/>
        <v>45.565217391304344</v>
      </c>
      <c r="J5" s="15">
        <v>364696</v>
      </c>
      <c r="K5" s="15">
        <f>G5-299296</f>
        <v>45704</v>
      </c>
      <c r="L5" s="15">
        <v>65400</v>
      </c>
      <c r="M5" s="30">
        <v>120</v>
      </c>
      <c r="N5" s="34">
        <v>117</v>
      </c>
      <c r="O5" s="39">
        <v>0.32200000000000001</v>
      </c>
      <c r="P5" s="39">
        <v>0.32200000000000001</v>
      </c>
      <c r="Q5" s="15">
        <f t="shared" si="1"/>
        <v>380.86666666666667</v>
      </c>
      <c r="R5" s="15">
        <f t="shared" si="2"/>
        <v>141937.88819875775</v>
      </c>
      <c r="S5" s="44">
        <f t="shared" si="3"/>
        <v>3.2584455509356691</v>
      </c>
      <c r="T5" s="39">
        <v>120</v>
      </c>
      <c r="U5" s="5" t="s">
        <v>45</v>
      </c>
      <c r="V5" t="s">
        <v>61</v>
      </c>
      <c r="X5" t="s">
        <v>46</v>
      </c>
      <c r="Y5">
        <v>0</v>
      </c>
      <c r="Z5">
        <v>0</v>
      </c>
      <c r="AA5" s="6">
        <v>41856</v>
      </c>
      <c r="AC5" s="7" t="s">
        <v>47</v>
      </c>
      <c r="AD5" t="s">
        <v>48</v>
      </c>
      <c r="AE5" t="s">
        <v>48</v>
      </c>
    </row>
    <row r="6" spans="1:64" ht="15" thickTop="1" x14ac:dyDescent="0.3">
      <c r="A6" s="8"/>
      <c r="B6" s="8"/>
      <c r="C6" s="26" t="s">
        <v>68</v>
      </c>
      <c r="D6" s="16">
        <f>+SUM(D2:D5)</f>
        <v>1671900</v>
      </c>
      <c r="E6" s="8"/>
      <c r="F6" s="8"/>
      <c r="G6" s="16">
        <f>+SUM(G2:G5)</f>
        <v>1545900</v>
      </c>
      <c r="H6" s="16">
        <f>+SUM(H2:H5)</f>
        <v>590300</v>
      </c>
      <c r="I6" s="21"/>
      <c r="J6" s="16">
        <f>+SUM(J2:J5)</f>
        <v>1296680</v>
      </c>
      <c r="K6" s="16">
        <f>+SUM(K2:K5)</f>
        <v>460675</v>
      </c>
      <c r="L6" s="16">
        <f>+SUM(L2:L5)</f>
        <v>211455</v>
      </c>
      <c r="M6" s="31">
        <f>+SUM(M2:M5)</f>
        <v>387.99</v>
      </c>
      <c r="N6" s="35"/>
      <c r="O6" s="40">
        <f>+SUM(O2:O5)</f>
        <v>1.0740000000000001</v>
      </c>
      <c r="P6" s="40">
        <f>+SUM(P2:P5)</f>
        <v>1.0740000000000001</v>
      </c>
      <c r="Q6" s="16"/>
      <c r="R6" s="16"/>
      <c r="S6" s="45"/>
      <c r="T6" s="40"/>
      <c r="U6" s="9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</row>
    <row r="7" spans="1:64" x14ac:dyDescent="0.3">
      <c r="A7" s="10"/>
      <c r="B7" s="10"/>
      <c r="C7" s="27"/>
      <c r="D7" s="17"/>
      <c r="E7" s="10"/>
      <c r="F7" s="10"/>
      <c r="G7" s="17"/>
      <c r="H7" s="17" t="s">
        <v>69</v>
      </c>
      <c r="I7" s="22">
        <f>H6/G6*100</f>
        <v>38.184876123940747</v>
      </c>
      <c r="J7" s="17"/>
      <c r="K7" s="17"/>
      <c r="L7" s="17" t="s">
        <v>70</v>
      </c>
      <c r="M7" s="32"/>
      <c r="N7" s="36"/>
      <c r="O7" s="41" t="s">
        <v>70</v>
      </c>
      <c r="P7" s="41"/>
      <c r="Q7" s="17"/>
      <c r="R7" s="17" t="s">
        <v>70</v>
      </c>
      <c r="S7" s="46"/>
      <c r="T7" s="41"/>
      <c r="U7" s="11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</row>
    <row r="8" spans="1:64" x14ac:dyDescent="0.3">
      <c r="A8" s="12"/>
      <c r="B8" s="12"/>
      <c r="C8" s="28"/>
      <c r="D8" s="18"/>
      <c r="E8" s="12"/>
      <c r="F8" s="12"/>
      <c r="G8" s="18"/>
      <c r="H8" s="18" t="s">
        <v>71</v>
      </c>
      <c r="I8" s="23">
        <f>STDEV(I2:I5)</f>
        <v>9.8998126422638482</v>
      </c>
      <c r="J8" s="18"/>
      <c r="K8" s="18"/>
      <c r="L8" s="18" t="s">
        <v>72</v>
      </c>
      <c r="M8" s="48">
        <f>K6/M6</f>
        <v>1187.3373025077965</v>
      </c>
      <c r="N8" s="37"/>
      <c r="O8" s="42" t="s">
        <v>73</v>
      </c>
      <c r="P8" s="42">
        <f>K6/O6</f>
        <v>428933.89199255116</v>
      </c>
      <c r="Q8" s="18"/>
      <c r="R8" s="18" t="s">
        <v>74</v>
      </c>
      <c r="S8" s="47">
        <f>K6/O6/43560</f>
        <v>9.8469672174598522</v>
      </c>
      <c r="T8" s="42"/>
      <c r="U8" s="13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</row>
    <row r="10" spans="1:64" ht="15.6" x14ac:dyDescent="0.3">
      <c r="A10" s="49" t="s">
        <v>75</v>
      </c>
      <c r="B10" s="49"/>
      <c r="C10" s="50"/>
    </row>
    <row r="11" spans="1:64" ht="15.6" x14ac:dyDescent="0.3">
      <c r="A11" s="49" t="s">
        <v>81</v>
      </c>
      <c r="B11" s="49"/>
      <c r="C11" s="50"/>
    </row>
    <row r="12" spans="1:64" ht="15.6" x14ac:dyDescent="0.3">
      <c r="A12" s="49" t="s">
        <v>79</v>
      </c>
      <c r="B12" s="49"/>
      <c r="C12" s="50"/>
    </row>
    <row r="13" spans="1:64" ht="15.6" x14ac:dyDescent="0.3">
      <c r="A13" s="49" t="s">
        <v>76</v>
      </c>
      <c r="B13" s="51">
        <v>1187</v>
      </c>
      <c r="C13" s="50" t="s">
        <v>77</v>
      </c>
    </row>
    <row r="14" spans="1:64" ht="15.6" x14ac:dyDescent="0.3">
      <c r="A14" s="49" t="s">
        <v>78</v>
      </c>
      <c r="B14" s="51">
        <v>700</v>
      </c>
      <c r="C14" s="50" t="s">
        <v>77</v>
      </c>
    </row>
    <row r="17" spans="1:31" ht="15.6" x14ac:dyDescent="0.3">
      <c r="A17" s="49" t="s">
        <v>64</v>
      </c>
    </row>
    <row r="18" spans="1:31" x14ac:dyDescent="0.3">
      <c r="A18" t="s">
        <v>55</v>
      </c>
      <c r="B18" t="s">
        <v>62</v>
      </c>
      <c r="C18" s="25">
        <v>45385</v>
      </c>
      <c r="D18" s="15">
        <v>700000</v>
      </c>
      <c r="E18" t="s">
        <v>51</v>
      </c>
      <c r="F18" t="s">
        <v>44</v>
      </c>
      <c r="G18" s="15">
        <v>126000</v>
      </c>
      <c r="H18" s="15">
        <v>51300</v>
      </c>
      <c r="I18" s="20">
        <f t="shared" ref="I18:I19" si="4">H18/G18*100</f>
        <v>40.714285714285715</v>
      </c>
      <c r="J18" s="15">
        <v>125085</v>
      </c>
      <c r="K18" s="15">
        <f>G18-92385</f>
        <v>33615</v>
      </c>
      <c r="L18" s="15">
        <v>32700</v>
      </c>
      <c r="M18" s="30">
        <v>133</v>
      </c>
      <c r="N18" s="34">
        <v>129.330826</v>
      </c>
      <c r="O18" s="39">
        <v>0.16800000000000001</v>
      </c>
      <c r="P18" s="39">
        <v>0.39500000000000002</v>
      </c>
      <c r="Q18" s="15">
        <f t="shared" ref="Q18:Q19" si="5">K18/M18</f>
        <v>252.74436090225564</v>
      </c>
      <c r="R18" s="15">
        <f t="shared" ref="R18:R19" si="6">K18/O18</f>
        <v>200089.28571428571</v>
      </c>
      <c r="S18" s="44">
        <f t="shared" ref="S18:S19" si="7">K18/O18/43560</f>
        <v>4.593417945690673</v>
      </c>
      <c r="T18" s="39">
        <v>133</v>
      </c>
      <c r="U18" s="5" t="s">
        <v>45</v>
      </c>
      <c r="V18" t="s">
        <v>54</v>
      </c>
      <c r="W18" t="s">
        <v>52</v>
      </c>
      <c r="X18" t="s">
        <v>46</v>
      </c>
      <c r="Y18">
        <v>0</v>
      </c>
      <c r="Z18">
        <v>0</v>
      </c>
      <c r="AA18" t="s">
        <v>63</v>
      </c>
      <c r="AC18" s="7" t="s">
        <v>47</v>
      </c>
      <c r="AD18" t="s">
        <v>64</v>
      </c>
      <c r="AE18" t="s">
        <v>64</v>
      </c>
    </row>
    <row r="19" spans="1:31" x14ac:dyDescent="0.3">
      <c r="A19" t="s">
        <v>65</v>
      </c>
      <c r="B19" t="s">
        <v>66</v>
      </c>
      <c r="C19" s="25">
        <v>45124</v>
      </c>
      <c r="D19" s="15">
        <v>220000</v>
      </c>
      <c r="E19" t="s">
        <v>51</v>
      </c>
      <c r="F19" t="s">
        <v>44</v>
      </c>
      <c r="G19" s="15">
        <v>220000</v>
      </c>
      <c r="H19" s="15">
        <v>82700</v>
      </c>
      <c r="I19" s="20">
        <f t="shared" si="4"/>
        <v>37.590909090909093</v>
      </c>
      <c r="J19" s="15">
        <v>184839</v>
      </c>
      <c r="K19" s="15">
        <f>G19-179379</f>
        <v>40621</v>
      </c>
      <c r="L19" s="15">
        <v>5460</v>
      </c>
      <c r="M19" s="30">
        <v>84</v>
      </c>
      <c r="N19" s="34">
        <v>133</v>
      </c>
      <c r="O19" s="39">
        <v>0.25600000000000001</v>
      </c>
      <c r="P19" s="39">
        <v>0.25600000000000001</v>
      </c>
      <c r="Q19" s="15">
        <f t="shared" si="5"/>
        <v>483.58333333333331</v>
      </c>
      <c r="R19" s="15">
        <f t="shared" si="6"/>
        <v>158675.78125</v>
      </c>
      <c r="S19" s="44">
        <f t="shared" si="7"/>
        <v>3.6426947027089072</v>
      </c>
      <c r="T19" s="39">
        <v>84</v>
      </c>
      <c r="U19" s="5" t="s">
        <v>45</v>
      </c>
      <c r="V19" t="s">
        <v>67</v>
      </c>
      <c r="X19" t="s">
        <v>46</v>
      </c>
      <c r="Y19">
        <v>0</v>
      </c>
      <c r="Z19">
        <v>0</v>
      </c>
      <c r="AA19" s="6">
        <v>41856</v>
      </c>
      <c r="AC19" s="7" t="s">
        <v>47</v>
      </c>
      <c r="AD19" t="s">
        <v>64</v>
      </c>
    </row>
    <row r="21" spans="1:31" ht="15.6" x14ac:dyDescent="0.3">
      <c r="A21" s="49" t="s">
        <v>80</v>
      </c>
      <c r="B21" s="49"/>
      <c r="C21" s="50"/>
      <c r="D21" s="52"/>
    </row>
    <row r="22" spans="1:31" ht="15.6" x14ac:dyDescent="0.3">
      <c r="A22" s="49" t="s">
        <v>76</v>
      </c>
      <c r="B22" s="49"/>
      <c r="C22" s="51">
        <v>368</v>
      </c>
      <c r="D22" s="50" t="s">
        <v>77</v>
      </c>
    </row>
    <row r="23" spans="1:31" ht="15.6" x14ac:dyDescent="0.3">
      <c r="A23" s="49" t="s">
        <v>78</v>
      </c>
      <c r="B23" s="49"/>
      <c r="C23" s="51">
        <v>110</v>
      </c>
      <c r="D23" s="50" t="s">
        <v>77</v>
      </c>
    </row>
    <row r="24" spans="1:31" ht="15.6" x14ac:dyDescent="0.3">
      <c r="A24" s="49"/>
      <c r="B24" s="49"/>
      <c r="C24" s="50"/>
      <c r="D24" s="52"/>
    </row>
    <row r="25" spans="1:31" ht="15.6" x14ac:dyDescent="0.3">
      <c r="A25" s="49"/>
      <c r="B25" s="49"/>
      <c r="C25" s="50"/>
      <c r="D25" s="52"/>
    </row>
    <row r="26" spans="1:31" ht="15.6" x14ac:dyDescent="0.3">
      <c r="A26" s="49"/>
      <c r="B26" s="49"/>
      <c r="C26" s="52"/>
      <c r="D26" s="52"/>
      <c r="E26" s="15"/>
      <c r="F26" s="20"/>
      <c r="I26" s="15"/>
      <c r="J26" s="30"/>
      <c r="K26" s="34"/>
      <c r="L26" s="39"/>
      <c r="M26" s="39"/>
      <c r="N26" s="15"/>
      <c r="O26" s="15"/>
      <c r="P26" s="44"/>
      <c r="Q26" s="39"/>
      <c r="R26" s="4"/>
      <c r="S26"/>
      <c r="T26"/>
      <c r="U26"/>
    </row>
    <row r="27" spans="1:31" ht="23.4" x14ac:dyDescent="0.45">
      <c r="A27" s="53"/>
      <c r="B27" s="53"/>
      <c r="C27"/>
      <c r="D27"/>
      <c r="E27" s="15"/>
      <c r="F27" s="15"/>
      <c r="G27" s="20"/>
      <c r="I27" s="15"/>
      <c r="K27" s="30"/>
      <c r="L27" s="34"/>
      <c r="M27" s="39"/>
      <c r="N27" s="39"/>
      <c r="O27" s="15"/>
      <c r="P27" s="15"/>
      <c r="Q27" s="44"/>
      <c r="R27" s="39"/>
      <c r="S27" s="4"/>
      <c r="T27"/>
      <c r="U27"/>
    </row>
  </sheetData>
  <sheetProtection algorithmName="SHA-512" hashValue="DNYgJCFD8CNomaxEkzjoIT+w7WNfgQlhF+2QzA7yCWKW0soOMXlBvb0AZmWxB9GaPCvPtPk8UvWUusDBiC5saw==" saltValue="qvw9y6Uz06OHFYyy1TUbng==" spinCount="100000" sheet="1" objects="1" scenarios="1"/>
  <conditionalFormatting sqref="A2:AR5 A18:AR19">
    <cfRule type="expression" dxfId="1" priority="7" stopIfTrue="1">
      <formula>MOD(ROW(),4)&gt;1</formula>
    </cfRule>
    <cfRule type="expression" dxfId="0" priority="8" stopIfTrue="1">
      <formula>MOD(ROW(),4)&lt;2</formula>
    </cfRule>
  </conditionalFormatting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Land Analysis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Andy Ross</dc:creator>
  <cp:lastModifiedBy>Brandi Clark</cp:lastModifiedBy>
  <dcterms:created xsi:type="dcterms:W3CDTF">2025-01-29T21:40:23Z</dcterms:created>
  <dcterms:modified xsi:type="dcterms:W3CDTF">2025-03-04T03:02:56Z</dcterms:modified>
</cp:coreProperties>
</file>