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FDC872D61C4589D2AE298CCE4F5B745F7D0271C3" xr6:coauthVersionLast="47" xr6:coauthVersionMax="47" xr10:uidLastSave="{71787E27-659E-4578-B37E-43EA429AD700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 iterate="1" iterateCount="5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K31" i="2"/>
  <c r="S31" i="2" s="1"/>
  <c r="K5" i="2"/>
  <c r="Q5" i="2" s="1"/>
  <c r="I5" i="2"/>
  <c r="Q31" i="2" l="1"/>
  <c r="R31" i="2"/>
  <c r="S5" i="2"/>
  <c r="R5" i="2"/>
  <c r="K30" i="2" l="1"/>
  <c r="S30" i="2" s="1"/>
  <c r="I30" i="2"/>
  <c r="Q30" i="2" l="1"/>
  <c r="R30" i="2"/>
  <c r="K3" i="2" l="1"/>
  <c r="R3" i="2" s="1"/>
  <c r="I3" i="2"/>
  <c r="K2" i="2"/>
  <c r="Q2" i="2" s="1"/>
  <c r="I2" i="2"/>
  <c r="K26" i="2"/>
  <c r="Q26" i="2" s="1"/>
  <c r="I26" i="2"/>
  <c r="K4" i="2"/>
  <c r="S4" i="2" s="1"/>
  <c r="I4" i="2"/>
  <c r="K23" i="2"/>
  <c r="S23" i="2" s="1"/>
  <c r="I23" i="2"/>
  <c r="Q3" i="2" l="1"/>
  <c r="S3" i="2"/>
  <c r="S2" i="2"/>
  <c r="R2" i="2"/>
  <c r="Q4" i="2"/>
  <c r="S26" i="2"/>
  <c r="R26" i="2"/>
  <c r="R4" i="2"/>
  <c r="R23" i="2"/>
  <c r="Q23" i="2"/>
  <c r="I6" i="2"/>
  <c r="K6" i="2"/>
  <c r="Q6" i="2" s="1"/>
  <c r="D7" i="2"/>
  <c r="G7" i="2"/>
  <c r="H7" i="2"/>
  <c r="J7" i="2"/>
  <c r="L7" i="2"/>
  <c r="M7" i="2"/>
  <c r="O7" i="2"/>
  <c r="P7" i="2"/>
  <c r="I9" i="2" l="1"/>
  <c r="I8" i="2"/>
  <c r="S6" i="2"/>
  <c r="R6" i="2"/>
  <c r="K7" i="2"/>
  <c r="M9" i="2" l="1"/>
  <c r="P9" i="2"/>
  <c r="S9" i="2"/>
</calcChain>
</file>

<file path=xl/sharedStrings.xml><?xml version="1.0" encoding="utf-8"?>
<sst xmlns="http://schemas.openxmlformats.org/spreadsheetml/2006/main" count="139" uniqueCount="95">
  <si>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</si>
  <si>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</si>
  <si>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</si>
  <si>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</si>
  <si>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</si>
  <si>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</si>
  <si>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</si>
  <si>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</si>
  <si>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</si>
  <si>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</si>
  <si>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</si>
  <si>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</si>
  <si>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</si>
  <si>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</si>
  <si>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</si>
  <si>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</si>
  <si>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</si>
  <si>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</si>
  <si>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</si>
  <si>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</si>
  <si>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</si>
  <si>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</si>
  <si>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</si>
  <si>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</si>
  <si>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</si>
  <si>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</si>
  <si>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</si>
  <si>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</si>
  <si>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</si>
  <si>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</si>
  <si>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</si>
  <si>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</si>
  <si>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</si>
  <si>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</si>
  <si>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</si>
  <si>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</si>
  <si>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</si>
  <si>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</si>
  <si>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</si>
  <si>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</si>
  <si>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</si>
  <si>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</si>
  <si>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</si>
  <si>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</si>
  <si>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004-001-001-00</t>
  </si>
  <si>
    <t>N BACKUS RD</t>
  </si>
  <si>
    <t>WD</t>
  </si>
  <si>
    <t>03-ARM'S LENGTH</t>
  </si>
  <si>
    <t>00004</t>
  </si>
  <si>
    <t>2022R-05027</t>
  </si>
  <si>
    <t>AGRICULTURAL</t>
  </si>
  <si>
    <t>102</t>
  </si>
  <si>
    <t>PER ACRE</t>
  </si>
  <si>
    <t>101</t>
  </si>
  <si>
    <t>N GRAVEL RIDGE RD</t>
  </si>
  <si>
    <t>004-007-009-00</t>
  </si>
  <si>
    <t>10750 N GRAVEL RIDGE RD</t>
  </si>
  <si>
    <t>2023R-07414</t>
  </si>
  <si>
    <t>004-011-009-10</t>
  </si>
  <si>
    <t>7075 W CUTLER RD</t>
  </si>
  <si>
    <t>2022R-07976</t>
  </si>
  <si>
    <t>004-015-010-30</t>
  </si>
  <si>
    <t>W EDGAR RD</t>
  </si>
  <si>
    <t>2022R-06638</t>
  </si>
  <si>
    <t>004-017-021-00</t>
  </si>
  <si>
    <t>9795 N YOUNGMAN RD</t>
  </si>
  <si>
    <t>2022R-07886</t>
  </si>
  <si>
    <t>004-026-006-00</t>
  </si>
  <si>
    <t>LC</t>
  </si>
  <si>
    <t>2022R-07849</t>
  </si>
  <si>
    <t>004-029-003-00</t>
  </si>
  <si>
    <t>2022R-10455</t>
  </si>
  <si>
    <t>004-030-006-00</t>
  </si>
  <si>
    <t>W DEANER RD</t>
  </si>
  <si>
    <t>2022R-09767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</si>
  <si>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</si>
  <si>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</si>
  <si>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</si>
  <si>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</si>
  <si>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</si>
  <si>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</si>
  <si>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</si>
  <si>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2025  ANALYZED </t>
  </si>
  <si>
    <t>2025  APPLIED</t>
  </si>
  <si>
    <t xml:space="preserve">2025   CATO  AG  LAND </t>
  </si>
  <si>
    <t>REC  LAND</t>
  </si>
  <si>
    <t>50% TILLABLE OR LESS</t>
  </si>
  <si>
    <t>OUTLIER</t>
  </si>
  <si>
    <t>004-026-007-03</t>
  </si>
  <si>
    <t>VINING RD</t>
  </si>
  <si>
    <t>2023R-11325</t>
  </si>
  <si>
    <t>NOT INSPECTED</t>
  </si>
  <si>
    <t>WOODS</t>
  </si>
  <si>
    <t>SWAMP</t>
  </si>
  <si>
    <t>WOODS AND SWAMP USED HISTORIC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</si>
</sst>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6" fontId="4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1"/>
  <sheetViews>
    <sheetView tabSelected="1" workbookViewId="0">
      <selection activeCell="A5" sqref="A5:XFD5"/>
    </sheetView>
  </sheetViews>
  <sheetFormatPr defaultRowHeight="14.4" x14ac:dyDescent="0.3"/>
  <cols>
    <col min="1" max="1" width="14.33203125" bestFit="1" customWidth="1"/>
    <col min="2" max="2" width="24.109375" bestFit="1" customWidth="1"/>
    <col min="3" max="3" width="9.33203125" style="25" bestFit="1" customWidth="1"/>
    <col min="4" max="4" width="11.88671875" style="15" bestFit="1" customWidth="1"/>
    <col min="5" max="5" width="5.5546875" bestFit="1" customWidth="1"/>
    <col min="6" max="6" width="19.554687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7.33203125" style="34" bestFit="1" customWidth="1"/>
    <col min="15" max="15" width="14.33203125" style="39" bestFit="1" customWidth="1"/>
    <col min="16" max="16" width="10.664062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72.88671875" bestFit="1" customWidth="1"/>
    <col min="24" max="24" width="14.33203125" bestFit="1" customWidth="1"/>
    <col min="25" max="25" width="6.88671875" bestFit="1" customWidth="1"/>
    <col min="26" max="26" width="6.44140625" bestFit="1" customWidth="1"/>
    <col min="27" max="27" width="1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44</v>
      </c>
      <c r="B2" t="s">
        <v>45</v>
      </c>
      <c r="C2" s="25">
        <v>44662</v>
      </c>
      <c r="D2" s="15">
        <v>86000</v>
      </c>
      <c r="E2" t="s">
        <v>46</v>
      </c>
      <c r="F2" t="s">
        <v>47</v>
      </c>
      <c r="G2" s="15">
        <v>86000</v>
      </c>
      <c r="H2" s="15">
        <v>23700</v>
      </c>
      <c r="I2" s="20">
        <f>H2/G2*100</f>
        <v>27.558139534883718</v>
      </c>
      <c r="J2" s="15">
        <v>60872</v>
      </c>
      <c r="K2" s="15">
        <f>G2-0</f>
        <v>86000</v>
      </c>
      <c r="L2" s="15">
        <v>60872</v>
      </c>
      <c r="M2" s="30">
        <v>1445</v>
      </c>
      <c r="N2" s="34">
        <v>610</v>
      </c>
      <c r="O2" s="39">
        <v>20</v>
      </c>
      <c r="P2" s="39">
        <v>20</v>
      </c>
      <c r="Q2" s="15">
        <f t="shared" ref="Q2:Q6" si="0">K2/M2</f>
        <v>59.515570934256054</v>
      </c>
      <c r="R2" s="15">
        <f t="shared" ref="R2:R6" si="1">K2/O2</f>
        <v>4300</v>
      </c>
      <c r="S2" s="44">
        <f t="shared" ref="S2:S6" si="2">K2/O2/43560</f>
        <v>9.8714416896235072E-2</v>
      </c>
      <c r="T2" s="39">
        <v>1445</v>
      </c>
      <c r="U2" s="5" t="s">
        <v>48</v>
      </c>
      <c r="V2" t="s">
        <v>49</v>
      </c>
      <c r="X2" t="s">
        <v>50</v>
      </c>
      <c r="Y2">
        <v>0</v>
      </c>
      <c r="Z2">
        <v>0</v>
      </c>
      <c r="AA2" s="6">
        <v>43939</v>
      </c>
      <c r="AC2" s="7" t="s">
        <v>51</v>
      </c>
      <c r="AD2" t="s">
        <v>52</v>
      </c>
      <c r="AL2" s="2"/>
      <c r="BC2" s="2"/>
      <c r="BE2" s="2"/>
    </row>
    <row r="3" spans="1:64" x14ac:dyDescent="0.3">
      <c r="A3" t="s">
        <v>55</v>
      </c>
      <c r="B3" t="s">
        <v>56</v>
      </c>
      <c r="C3" s="25">
        <v>45084</v>
      </c>
      <c r="D3" s="15">
        <v>388000</v>
      </c>
      <c r="E3" t="s">
        <v>46</v>
      </c>
      <c r="F3" t="s">
        <v>47</v>
      </c>
      <c r="G3" s="15">
        <v>388000</v>
      </c>
      <c r="H3" s="15">
        <v>144600</v>
      </c>
      <c r="I3" s="20">
        <f t="shared" ref="I3" si="3">H3/G3*100</f>
        <v>37.268041237113401</v>
      </c>
      <c r="J3" s="15">
        <v>342811</v>
      </c>
      <c r="K3" s="15">
        <f>G3-185348</f>
        <v>202652</v>
      </c>
      <c r="L3" s="15">
        <v>157463</v>
      </c>
      <c r="M3" s="30">
        <v>1660</v>
      </c>
      <c r="N3" s="34">
        <v>1660</v>
      </c>
      <c r="O3" s="39">
        <v>60</v>
      </c>
      <c r="P3" s="39">
        <v>60</v>
      </c>
      <c r="Q3" s="15">
        <f t="shared" si="0"/>
        <v>122.07951807228916</v>
      </c>
      <c r="R3" s="15">
        <f t="shared" si="1"/>
        <v>3377.5333333333333</v>
      </c>
      <c r="S3" s="44">
        <f t="shared" si="2"/>
        <v>7.7537496173859813E-2</v>
      </c>
      <c r="T3" s="39">
        <v>1660</v>
      </c>
      <c r="U3" s="5" t="s">
        <v>48</v>
      </c>
      <c r="V3" t="s">
        <v>57</v>
      </c>
      <c r="X3" t="s">
        <v>50</v>
      </c>
      <c r="Y3">
        <v>0</v>
      </c>
      <c r="Z3">
        <v>1</v>
      </c>
      <c r="AA3" s="6">
        <v>41467</v>
      </c>
      <c r="AC3" s="7" t="s">
        <v>53</v>
      </c>
      <c r="AD3" t="s">
        <v>52</v>
      </c>
    </row>
    <row r="4" spans="1:64" x14ac:dyDescent="0.3">
      <c r="A4" t="s">
        <v>64</v>
      </c>
      <c r="B4" t="s">
        <v>65</v>
      </c>
      <c r="C4" s="25">
        <v>44713</v>
      </c>
      <c r="D4" s="15">
        <v>295000</v>
      </c>
      <c r="E4" t="s">
        <v>46</v>
      </c>
      <c r="F4" t="s">
        <v>47</v>
      </c>
      <c r="G4" s="15">
        <v>295000</v>
      </c>
      <c r="H4" s="15">
        <v>102400</v>
      </c>
      <c r="I4" s="20">
        <f>H4/G4*100</f>
        <v>34.711864406779661</v>
      </c>
      <c r="J4" s="15">
        <v>212951</v>
      </c>
      <c r="K4" s="15">
        <f>G4-95669</f>
        <v>199331</v>
      </c>
      <c r="L4" s="15">
        <v>117282</v>
      </c>
      <c r="M4" s="30">
        <v>0</v>
      </c>
      <c r="N4" s="34">
        <v>0</v>
      </c>
      <c r="O4" s="39">
        <v>36.4</v>
      </c>
      <c r="P4" s="39">
        <v>36.4</v>
      </c>
      <c r="Q4" s="15" t="e">
        <f>K4/M4</f>
        <v>#DIV/0!</v>
      </c>
      <c r="R4" s="15">
        <f>K4/O4</f>
        <v>5476.1263736263736</v>
      </c>
      <c r="S4" s="44">
        <f>K4/O4/43560</f>
        <v>0.1257145632145632</v>
      </c>
      <c r="T4" s="39">
        <v>0</v>
      </c>
      <c r="U4" s="5" t="s">
        <v>48</v>
      </c>
      <c r="V4" t="s">
        <v>66</v>
      </c>
      <c r="X4" t="s">
        <v>50</v>
      </c>
      <c r="Y4">
        <v>0</v>
      </c>
      <c r="Z4">
        <v>1</v>
      </c>
      <c r="AA4" s="6">
        <v>42957</v>
      </c>
      <c r="AC4" s="7" t="s">
        <v>53</v>
      </c>
    </row>
    <row r="5" spans="1:64" x14ac:dyDescent="0.3">
      <c r="A5" t="s">
        <v>88</v>
      </c>
      <c r="B5" t="s">
        <v>89</v>
      </c>
      <c r="C5" s="25">
        <v>45252</v>
      </c>
      <c r="D5" s="15">
        <v>280000</v>
      </c>
      <c r="E5" t="s">
        <v>46</v>
      </c>
      <c r="F5" t="s">
        <v>47</v>
      </c>
      <c r="G5" s="15">
        <v>280000</v>
      </c>
      <c r="H5" s="15">
        <v>126700</v>
      </c>
      <c r="I5" s="20">
        <f t="shared" ref="I5" si="4">H5/G5*100</f>
        <v>45.25</v>
      </c>
      <c r="J5" s="15">
        <v>241344</v>
      </c>
      <c r="K5" s="15">
        <f>G5-24102</f>
        <v>255898</v>
      </c>
      <c r="L5" s="15">
        <v>217242</v>
      </c>
      <c r="M5" s="30">
        <v>0</v>
      </c>
      <c r="N5" s="34">
        <v>0</v>
      </c>
      <c r="O5" s="39">
        <v>71.510000000000005</v>
      </c>
      <c r="P5" s="39">
        <v>71.510000000000005</v>
      </c>
      <c r="Q5" s="15" t="e">
        <f t="shared" ref="Q5" si="5">K5/M5</f>
        <v>#DIV/0!</v>
      </c>
      <c r="R5" s="15">
        <f t="shared" ref="R5" si="6">K5/O5</f>
        <v>3578.4925185288766</v>
      </c>
      <c r="S5" s="44">
        <f t="shared" ref="S5" si="7">K5/O5/43560</f>
        <v>8.2150884263748322E-2</v>
      </c>
      <c r="T5" s="39">
        <v>0</v>
      </c>
      <c r="U5" s="5" t="s">
        <v>48</v>
      </c>
      <c r="V5" t="s">
        <v>90</v>
      </c>
      <c r="X5" t="s">
        <v>50</v>
      </c>
      <c r="Y5">
        <v>0</v>
      </c>
      <c r="Z5">
        <v>0</v>
      </c>
      <c r="AA5" t="s">
        <v>91</v>
      </c>
      <c r="AC5" s="7" t="s">
        <v>53</v>
      </c>
    </row>
    <row r="6" spans="1:64" ht="15" thickBot="1" x14ac:dyDescent="0.35">
      <c r="A6" t="s">
        <v>72</v>
      </c>
      <c r="B6" t="s">
        <v>73</v>
      </c>
      <c r="C6" s="25">
        <v>44782</v>
      </c>
      <c r="D6" s="15">
        <v>228000</v>
      </c>
      <c r="E6" t="s">
        <v>46</v>
      </c>
      <c r="F6" t="s">
        <v>47</v>
      </c>
      <c r="G6" s="15">
        <v>228000</v>
      </c>
      <c r="H6" s="15">
        <v>130800</v>
      </c>
      <c r="I6" s="20">
        <f t="shared" ref="I6" si="8">H6/G6*100</f>
        <v>57.368421052631582</v>
      </c>
      <c r="J6" s="15">
        <v>241893</v>
      </c>
      <c r="K6" s="15">
        <f t="shared" ref="K6" si="9">G6-0</f>
        <v>228000</v>
      </c>
      <c r="L6" s="15">
        <v>241893</v>
      </c>
      <c r="M6" s="30">
        <v>1320</v>
      </c>
      <c r="N6" s="34">
        <v>2640</v>
      </c>
      <c r="O6" s="39">
        <v>80</v>
      </c>
      <c r="P6" s="39">
        <v>80</v>
      </c>
      <c r="Q6" s="15">
        <f t="shared" si="0"/>
        <v>172.72727272727272</v>
      </c>
      <c r="R6" s="15">
        <f t="shared" si="1"/>
        <v>2850</v>
      </c>
      <c r="S6" s="44">
        <f t="shared" si="2"/>
        <v>6.5426997245179058E-2</v>
      </c>
      <c r="T6" s="39">
        <v>1320</v>
      </c>
      <c r="U6" s="5" t="s">
        <v>48</v>
      </c>
      <c r="V6" t="s">
        <v>74</v>
      </c>
      <c r="X6" t="s">
        <v>50</v>
      </c>
      <c r="Y6">
        <v>1</v>
      </c>
      <c r="Z6">
        <v>0</v>
      </c>
      <c r="AA6" s="6">
        <v>41826</v>
      </c>
      <c r="AC6" s="7" t="s">
        <v>53</v>
      </c>
      <c r="AD6" t="s">
        <v>52</v>
      </c>
    </row>
    <row r="7" spans="1:64" ht="15" thickTop="1" x14ac:dyDescent="0.3">
      <c r="A7" s="8"/>
      <c r="B7" s="8"/>
      <c r="C7" s="26" t="s">
        <v>75</v>
      </c>
      <c r="D7" s="16">
        <f>+SUM(D2:D6)</f>
        <v>1277000</v>
      </c>
      <c r="E7" s="8"/>
      <c r="F7" s="8"/>
      <c r="G7" s="16">
        <f>+SUM(G2:G6)</f>
        <v>1277000</v>
      </c>
      <c r="H7" s="16">
        <f>+SUM(H2:H6)</f>
        <v>528200</v>
      </c>
      <c r="I7" s="21"/>
      <c r="J7" s="16">
        <f>+SUM(J2:J6)</f>
        <v>1099871</v>
      </c>
      <c r="K7" s="16">
        <f>+SUM(K2:K6)</f>
        <v>971881</v>
      </c>
      <c r="L7" s="16">
        <f>+SUM(L2:L6)</f>
        <v>794752</v>
      </c>
      <c r="M7" s="31">
        <f>+SUM(M2:M6)</f>
        <v>4425</v>
      </c>
      <c r="N7" s="35"/>
      <c r="O7" s="40">
        <f>+SUM(O2:O6)</f>
        <v>267.91000000000003</v>
      </c>
      <c r="P7" s="40">
        <f>+SUM(P2:P6)</f>
        <v>267.91000000000003</v>
      </c>
      <c r="Q7" s="16"/>
      <c r="R7" s="16"/>
      <c r="S7" s="45"/>
      <c r="T7" s="40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64" x14ac:dyDescent="0.3">
      <c r="A8" s="10"/>
      <c r="B8" s="10"/>
      <c r="C8" s="27"/>
      <c r="D8" s="17"/>
      <c r="E8" s="10"/>
      <c r="F8" s="10"/>
      <c r="G8" s="17"/>
      <c r="H8" s="17" t="s">
        <v>76</v>
      </c>
      <c r="I8" s="22">
        <f>H7/G7*100</f>
        <v>41.362568519968676</v>
      </c>
      <c r="J8" s="17"/>
      <c r="K8" s="17"/>
      <c r="L8" s="17" t="s">
        <v>77</v>
      </c>
      <c r="M8" s="32"/>
      <c r="N8" s="36"/>
      <c r="O8" s="41" t="s">
        <v>77</v>
      </c>
      <c r="P8" s="41"/>
      <c r="Q8" s="17"/>
      <c r="R8" s="17" t="s">
        <v>77</v>
      </c>
      <c r="S8" s="46"/>
      <c r="T8" s="41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64" x14ac:dyDescent="0.3">
      <c r="A9" s="12"/>
      <c r="B9" s="12"/>
      <c r="C9" s="28"/>
      <c r="D9" s="18"/>
      <c r="E9" s="12"/>
      <c r="F9" s="12"/>
      <c r="G9" s="18"/>
      <c r="H9" s="18" t="s">
        <v>78</v>
      </c>
      <c r="I9" s="23">
        <f>STDEV(I2:I6)</f>
        <v>11.385542906553423</v>
      </c>
      <c r="J9" s="18"/>
      <c r="K9" s="18"/>
      <c r="L9" s="18" t="s">
        <v>79</v>
      </c>
      <c r="M9" s="48">
        <f>K7/M7</f>
        <v>219.63412429378531</v>
      </c>
      <c r="N9" s="37"/>
      <c r="O9" s="42" t="s">
        <v>80</v>
      </c>
      <c r="P9" s="42">
        <f>K7/O7</f>
        <v>3627.6398790638646</v>
      </c>
      <c r="Q9" s="18"/>
      <c r="R9" s="18" t="s">
        <v>81</v>
      </c>
      <c r="S9" s="47">
        <f>K7/O7/43560</f>
        <v>8.3279152411934454E-2</v>
      </c>
      <c r="T9" s="42"/>
      <c r="U9" s="1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2" spans="1:64" ht="15.6" x14ac:dyDescent="0.3">
      <c r="B12" s="49" t="s">
        <v>84</v>
      </c>
      <c r="C12" s="50"/>
      <c r="D12" s="51"/>
    </row>
    <row r="13" spans="1:64" ht="15.6" x14ac:dyDescent="0.3">
      <c r="B13" s="49" t="s">
        <v>82</v>
      </c>
      <c r="C13" s="50"/>
      <c r="D13" s="51">
        <v>3627</v>
      </c>
    </row>
    <row r="14" spans="1:64" ht="15.6" x14ac:dyDescent="0.3">
      <c r="B14" s="49" t="s">
        <v>83</v>
      </c>
      <c r="C14" s="50"/>
      <c r="D14" s="51">
        <v>3350</v>
      </c>
    </row>
    <row r="15" spans="1:64" ht="15.6" x14ac:dyDescent="0.3">
      <c r="B15" s="49"/>
      <c r="C15" s="50"/>
      <c r="D15" s="51"/>
    </row>
    <row r="16" spans="1:64" ht="15.6" x14ac:dyDescent="0.3">
      <c r="B16" s="49" t="s">
        <v>94</v>
      </c>
    </row>
    <row r="17" spans="1:30" ht="15.6" x14ac:dyDescent="0.3">
      <c r="B17" s="49" t="s">
        <v>92</v>
      </c>
      <c r="D17" s="52">
        <v>1872</v>
      </c>
    </row>
    <row r="18" spans="1:30" ht="15.6" x14ac:dyDescent="0.3">
      <c r="B18" s="49" t="s">
        <v>93</v>
      </c>
      <c r="D18" s="52">
        <v>1248</v>
      </c>
    </row>
    <row r="22" spans="1:30" x14ac:dyDescent="0.3">
      <c r="A22" t="s">
        <v>85</v>
      </c>
    </row>
    <row r="23" spans="1:30" x14ac:dyDescent="0.3">
      <c r="A23" t="s">
        <v>58</v>
      </c>
      <c r="B23" t="s">
        <v>59</v>
      </c>
      <c r="C23" s="25">
        <v>44734</v>
      </c>
      <c r="D23" s="15">
        <v>144000</v>
      </c>
      <c r="E23" t="s">
        <v>46</v>
      </c>
      <c r="F23" t="s">
        <v>47</v>
      </c>
      <c r="G23" s="15">
        <v>144000</v>
      </c>
      <c r="H23" s="15">
        <v>48300</v>
      </c>
      <c r="I23" s="20">
        <f t="shared" ref="I23" si="10">H23/G23*100</f>
        <v>33.541666666666664</v>
      </c>
      <c r="J23" s="15">
        <v>108482</v>
      </c>
      <c r="K23" s="15">
        <f>G23-75482</f>
        <v>68518</v>
      </c>
      <c r="L23" s="15">
        <v>33000</v>
      </c>
      <c r="M23" s="30">
        <v>660</v>
      </c>
      <c r="N23" s="34">
        <v>660</v>
      </c>
      <c r="O23" s="39">
        <v>10.5</v>
      </c>
      <c r="P23" s="39">
        <v>10.5</v>
      </c>
      <c r="Q23" s="15">
        <f t="shared" ref="Q23" si="11">K23/M23</f>
        <v>103.81515151515151</v>
      </c>
      <c r="R23" s="15">
        <f t="shared" ref="R23" si="12">K23/O23</f>
        <v>6525.5238095238092</v>
      </c>
      <c r="S23" s="44">
        <f t="shared" ref="S23" si="13">K23/O23/43560</f>
        <v>0.14980541344177706</v>
      </c>
      <c r="T23" s="39">
        <v>660</v>
      </c>
      <c r="U23" s="5" t="s">
        <v>48</v>
      </c>
      <c r="V23" t="s">
        <v>60</v>
      </c>
      <c r="X23" t="s">
        <v>50</v>
      </c>
      <c r="Y23">
        <v>1</v>
      </c>
      <c r="Z23">
        <v>0</v>
      </c>
      <c r="AA23" s="6">
        <v>41473</v>
      </c>
      <c r="AC23" s="7" t="s">
        <v>53</v>
      </c>
      <c r="AD23" t="s">
        <v>52</v>
      </c>
    </row>
    <row r="25" spans="1:30" x14ac:dyDescent="0.3">
      <c r="A25" t="s">
        <v>86</v>
      </c>
    </row>
    <row r="26" spans="1:30" x14ac:dyDescent="0.3">
      <c r="A26" t="s">
        <v>70</v>
      </c>
      <c r="B26" t="s">
        <v>54</v>
      </c>
      <c r="C26" s="25">
        <v>44799</v>
      </c>
      <c r="D26" s="15">
        <v>228000</v>
      </c>
      <c r="E26" t="s">
        <v>46</v>
      </c>
      <c r="F26" t="s">
        <v>47</v>
      </c>
      <c r="G26" s="15">
        <v>228000</v>
      </c>
      <c r="H26" s="15">
        <v>94100</v>
      </c>
      <c r="I26" s="20">
        <f t="shared" ref="I26" si="14">H26/G26*100</f>
        <v>41.271929824561404</v>
      </c>
      <c r="J26" s="15">
        <v>177270</v>
      </c>
      <c r="K26" s="15">
        <f t="shared" ref="K26" si="15">G26-0</f>
        <v>228000</v>
      </c>
      <c r="L26" s="15">
        <v>177270</v>
      </c>
      <c r="M26" s="30">
        <v>0</v>
      </c>
      <c r="N26" s="34">
        <v>0</v>
      </c>
      <c r="O26" s="39">
        <v>160</v>
      </c>
      <c r="P26" s="39">
        <v>80</v>
      </c>
      <c r="Q26" s="15" t="e">
        <f t="shared" ref="Q26" si="16">K26/M26</f>
        <v>#DIV/0!</v>
      </c>
      <c r="R26" s="15">
        <f t="shared" ref="R26" si="17">K26/O26</f>
        <v>1425</v>
      </c>
      <c r="S26" s="44">
        <f t="shared" ref="S26" si="18">K26/O26/43560</f>
        <v>3.2713498622589529E-2</v>
      </c>
      <c r="T26" s="39">
        <v>0</v>
      </c>
      <c r="U26" s="5" t="s">
        <v>48</v>
      </c>
      <c r="V26" t="s">
        <v>71</v>
      </c>
      <c r="X26" t="s">
        <v>50</v>
      </c>
      <c r="Y26">
        <v>1</v>
      </c>
      <c r="Z26">
        <v>0</v>
      </c>
      <c r="AA26" s="6">
        <v>43188</v>
      </c>
      <c r="AC26" s="7" t="s">
        <v>51</v>
      </c>
    </row>
    <row r="29" spans="1:30" x14ac:dyDescent="0.3">
      <c r="A29" t="s">
        <v>87</v>
      </c>
    </row>
    <row r="30" spans="1:30" x14ac:dyDescent="0.3">
      <c r="A30" t="s">
        <v>61</v>
      </c>
      <c r="B30" t="s">
        <v>62</v>
      </c>
      <c r="C30" s="25">
        <v>44697</v>
      </c>
      <c r="D30" s="15">
        <v>77000</v>
      </c>
      <c r="E30" t="s">
        <v>46</v>
      </c>
      <c r="F30" t="s">
        <v>47</v>
      </c>
      <c r="G30" s="15">
        <v>77000</v>
      </c>
      <c r="H30" s="15">
        <v>54500</v>
      </c>
      <c r="I30" s="20">
        <f t="shared" ref="I30" si="19">H30/G30*100</f>
        <v>70.779220779220779</v>
      </c>
      <c r="J30" s="15">
        <v>99957</v>
      </c>
      <c r="K30" s="15">
        <f>G30-0</f>
        <v>77000</v>
      </c>
      <c r="L30" s="15">
        <v>99957</v>
      </c>
      <c r="M30" s="30">
        <v>0</v>
      </c>
      <c r="N30" s="34">
        <v>0</v>
      </c>
      <c r="O30" s="39">
        <v>32.090000000000003</v>
      </c>
      <c r="P30" s="39">
        <v>31.19</v>
      </c>
      <c r="Q30" s="15" t="e">
        <f t="shared" ref="Q30" si="20">K30/M30</f>
        <v>#DIV/0!</v>
      </c>
      <c r="R30" s="15">
        <f t="shared" ref="R30" si="21">K30/O30</f>
        <v>2399.5014023060139</v>
      </c>
      <c r="S30" s="44">
        <f t="shared" ref="S30" si="22">K30/O30/43560</f>
        <v>5.5084972504729428E-2</v>
      </c>
      <c r="T30" s="39">
        <v>0</v>
      </c>
      <c r="U30" s="5" t="s">
        <v>48</v>
      </c>
      <c r="V30" t="s">
        <v>63</v>
      </c>
      <c r="X30" t="s">
        <v>50</v>
      </c>
      <c r="Y30">
        <v>1</v>
      </c>
      <c r="Z30">
        <v>0</v>
      </c>
      <c r="AA30" s="6">
        <v>43181</v>
      </c>
      <c r="AC30" s="7" t="s">
        <v>51</v>
      </c>
    </row>
    <row r="31" spans="1:30" x14ac:dyDescent="0.3">
      <c r="A31" t="s">
        <v>67</v>
      </c>
      <c r="B31" t="s">
        <v>45</v>
      </c>
      <c r="C31" s="25">
        <v>44734</v>
      </c>
      <c r="D31" s="15">
        <v>270000</v>
      </c>
      <c r="E31" t="s">
        <v>68</v>
      </c>
      <c r="F31" t="s">
        <v>47</v>
      </c>
      <c r="G31" s="15">
        <v>270000</v>
      </c>
      <c r="H31" s="15">
        <v>142500</v>
      </c>
      <c r="I31" s="20">
        <f>H31/G31*100</f>
        <v>52.777777777777779</v>
      </c>
      <c r="J31" s="15">
        <v>261238</v>
      </c>
      <c r="K31" s="15">
        <f>G31-0</f>
        <v>270000</v>
      </c>
      <c r="L31" s="15">
        <v>261238</v>
      </c>
      <c r="M31" s="30">
        <v>0</v>
      </c>
      <c r="N31" s="34">
        <v>0</v>
      </c>
      <c r="O31" s="39">
        <v>80</v>
      </c>
      <c r="P31" s="39">
        <v>80</v>
      </c>
      <c r="Q31" s="15" t="e">
        <f>K31/M31</f>
        <v>#DIV/0!</v>
      </c>
      <c r="R31" s="15">
        <f>K31/O31</f>
        <v>3375</v>
      </c>
      <c r="S31" s="44">
        <f>K31/O31/43560</f>
        <v>7.7479338842975212E-2</v>
      </c>
      <c r="T31" s="39">
        <v>0</v>
      </c>
      <c r="U31" s="5" t="s">
        <v>48</v>
      </c>
      <c r="V31" t="s">
        <v>69</v>
      </c>
      <c r="X31" t="s">
        <v>50</v>
      </c>
      <c r="Y31">
        <v>0</v>
      </c>
      <c r="Z31">
        <v>0</v>
      </c>
      <c r="AA31" s="6">
        <v>44909</v>
      </c>
      <c r="AC31" s="7" t="s">
        <v>53</v>
      </c>
    </row>
  </sheetData>
  <sheetProtection algorithmName="SHA-512" hashValue="NzwBLQgzn/Pk5xm/0g/n2Q8ao9bfM4XKVnSYuSCpJkjfK8zsPISqSZWHwiKl4OE+XSLfWNxJwJfHEelpMvQCjA==" saltValue="nbSz3G6axcjdvFY14m0eDg==" spinCount="100000" sheet="1" objects="1" scenarios="1"/>
  <conditionalFormatting sqref="A2:AR6 A23:AR23 A26:AR26 A30:AR31">
    <cfRule type="expression" dxfId="1" priority="23" stopIfTrue="1">
      <formula>MOD(ROW(),4)&gt;1</formula>
    </cfRule>
    <cfRule type="expression" dxfId="0" priority="24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2025-01-27T20:02:28Z</dcterms:created>
  <dcterms:modified xsi:type="dcterms:W3CDTF">2025-03-04T03:02:41Z</dcterms:modified>
</cp:coreProperties>
</file>