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81A0B1D8A0CAFBE6754934AB3EBF4A3532A8C43D" xr6:coauthVersionLast="47" xr6:coauthVersionMax="47" xr10:uidLastSave="{D9D5DEDB-64B0-42D5-B45D-4D78937F802C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I3" i="2"/>
  <c r="L3" i="2"/>
  <c r="P3" i="2" s="1"/>
  <c r="I4" i="2"/>
  <c r="L4" i="2"/>
  <c r="N4" i="2" s="1"/>
  <c r="I5" i="2"/>
  <c r="L5" i="2"/>
  <c r="N5" i="2" s="1"/>
  <c r="I6" i="2"/>
  <c r="L6" i="2"/>
  <c r="P6" i="2" s="1"/>
  <c r="I7" i="2"/>
  <c r="L7" i="2"/>
  <c r="N7" i="2" s="1"/>
  <c r="I8" i="2"/>
  <c r="L8" i="2"/>
  <c r="P8" i="2" s="1"/>
  <c r="I9" i="2"/>
  <c r="L9" i="2"/>
  <c r="P9" i="2" s="1"/>
  <c r="I10" i="2"/>
  <c r="L10" i="2"/>
  <c r="N10" i="2" s="1"/>
  <c r="I11" i="2"/>
  <c r="L11" i="2"/>
  <c r="P11" i="2" s="1"/>
  <c r="I12" i="2"/>
  <c r="L12" i="2"/>
  <c r="N12" i="2" s="1"/>
  <c r="I13" i="2"/>
  <c r="L13" i="2"/>
  <c r="N13" i="2" s="1"/>
  <c r="I14" i="2"/>
  <c r="L14" i="2"/>
  <c r="N14" i="2" s="1"/>
  <c r="I15" i="2"/>
  <c r="L15" i="2"/>
  <c r="P15" i="2" s="1"/>
  <c r="I16" i="2"/>
  <c r="L16" i="2"/>
  <c r="N16" i="2" s="1"/>
  <c r="D17" i="2"/>
  <c r="G17" i="2"/>
  <c r="H17" i="2"/>
  <c r="J17" i="2"/>
  <c r="M17" i="2"/>
  <c r="I18" i="2" l="1"/>
  <c r="P5" i="2"/>
  <c r="N8" i="2"/>
  <c r="N15" i="2"/>
  <c r="P13" i="2"/>
  <c r="P4" i="2"/>
  <c r="I19" i="2"/>
  <c r="L17" i="2"/>
  <c r="N18" i="2" s="1"/>
  <c r="P16" i="2"/>
  <c r="N9" i="2"/>
  <c r="N11" i="2"/>
  <c r="P7" i="2"/>
  <c r="N2" i="2"/>
  <c r="P2" i="2"/>
  <c r="N6" i="2"/>
  <c r="N3" i="2"/>
  <c r="P14" i="2"/>
  <c r="P12" i="2"/>
  <c r="P10" i="2"/>
  <c r="Q18" i="2" l="1"/>
  <c r="N19" i="2"/>
  <c r="R13" i="2" s="1"/>
  <c r="P17" i="2"/>
  <c r="R10" i="2" l="1"/>
  <c r="R17" i="2"/>
  <c r="R7" i="2"/>
  <c r="R2" i="2"/>
  <c r="R3" i="2"/>
  <c r="R4" i="2"/>
  <c r="R16" i="2"/>
  <c r="R5" i="2"/>
  <c r="R6" i="2"/>
  <c r="R9" i="2"/>
  <c r="R12" i="2"/>
  <c r="R8" i="2"/>
  <c r="R14" i="2"/>
  <c r="R11" i="2"/>
  <c r="R15" i="2"/>
  <c r="Q19" i="2" l="1"/>
  <c r="S19" i="2" s="1"/>
</calcChain>
</file>

<file path=xl/sharedStrings.xml><?xml version="1.0" encoding="utf-8"?>
<sst xmlns="http://schemas.openxmlformats.org/spreadsheetml/2006/main" count="174" uniqueCount="94">
  <si>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</si>
  <si>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</si>
  <si>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</si>
  <si>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</si>
  <si>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</si>
  <si>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</si>
  <si>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</si>
  <si>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</si>
  <si>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</si>
  <si>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</si>
  <si>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</si>
  <si>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</si>
  <si>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</si>
  <si>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</si>
  <si>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</si>
  <si>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</si>
  <si>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</si>
  <si>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</si>
  <si>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</si>
  <si>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</si>
  <si>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</si>
  <si>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</si>
  <si>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</si>
  <si>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</si>
  <si>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</si>
  <si>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</si>
  <si>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</si>
  <si>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</si>
  <si>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</si>
  <si>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</si>
  <si>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</si>
  <si>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</si>
  <si>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</si>
  <si>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</si>
  <si>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</si>
  <si>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</si>
  <si>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</si>
  <si>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</si>
  <si>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</si>
  <si>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004-650-001-00</t>
  </si>
  <si>
    <t>401 NILES ST</t>
  </si>
  <si>
    <t>00002</t>
  </si>
  <si>
    <t>RANCH</t>
  </si>
  <si>
    <t>No</t>
  </si>
  <si>
    <t xml:space="preserve">  /  /    </t>
  </si>
  <si>
    <t>042-326-001-00</t>
  </si>
  <si>
    <t>VILLAGE OF LAKEVIEW</t>
  </si>
  <si>
    <t>WD</t>
  </si>
  <si>
    <t>03-ARM'S LENGTH</t>
  </si>
  <si>
    <t>042-101-009-50</t>
  </si>
  <si>
    <t>223 WASHINGTON ST</t>
  </si>
  <si>
    <t>TWO-STORY</t>
  </si>
  <si>
    <t>042-107-006-00</t>
  </si>
  <si>
    <t>205 SHERMAN ST</t>
  </si>
  <si>
    <t>042-270-021-50</t>
  </si>
  <si>
    <t>325 N LINCOLN AVE</t>
  </si>
  <si>
    <t>042-312-001-50</t>
  </si>
  <si>
    <t>406 E SHERMAN ST</t>
  </si>
  <si>
    <t>042-314-006-00</t>
  </si>
  <si>
    <t>221 FIRST ST</t>
  </si>
  <si>
    <t>ONE 1/2 STORY</t>
  </si>
  <si>
    <t>042-315-001-50</t>
  </si>
  <si>
    <t>204 FIRST ST</t>
  </si>
  <si>
    <t>042-315-003-00</t>
  </si>
  <si>
    <t>212 FIRST ST</t>
  </si>
  <si>
    <t>042-317-011-00</t>
  </si>
  <si>
    <t>106 MILL ST</t>
  </si>
  <si>
    <t>042-320-001-00</t>
  </si>
  <si>
    <t>106 NILES ST</t>
  </si>
  <si>
    <t>042-329-004-00</t>
  </si>
  <si>
    <t>133 NILES ST</t>
  </si>
  <si>
    <t>DUPLEX</t>
  </si>
  <si>
    <t>RES DUPLEX</t>
  </si>
  <si>
    <t>042-331-002-00</t>
  </si>
  <si>
    <t>708 WASHINGTON ST</t>
  </si>
  <si>
    <t>042-337-007-00</t>
  </si>
  <si>
    <t>824 E RICHARDSON AVE</t>
  </si>
  <si>
    <t>042-612-004-00</t>
  </si>
  <si>
    <t>212 MACOMBER ST</t>
  </si>
  <si>
    <t>042-708-004-11</t>
  </si>
  <si>
    <t>301 NORTH ST</t>
  </si>
  <si>
    <t>BI-LEVEL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</si>
  <si>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</si>
  <si>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</si>
  <si>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</si>
  <si>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</si>
  <si>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</si>
  <si>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</si>
  <si>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</si>
  <si>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</si>
  <si>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</si>
  <si>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VILLAGE OF LAKVIEW     ECF</t>
  </si>
  <si>
    <t>2025 APPLIED                 1.269</t>
  </si>
  <si>
    <t>2025 ANALYZED             1.269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</si>
</sst>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"/>
  <sheetViews>
    <sheetView tabSelected="1" workbookViewId="0">
      <selection activeCell="B25" sqref="B25"/>
    </sheetView>
  </sheetViews>
  <sheetFormatPr defaultRowHeight="14.4" x14ac:dyDescent="0.3"/>
  <cols>
    <col min="1" max="1" width="14.33203125" bestFit="1" customWidth="1"/>
    <col min="2" max="2" width="22" bestFit="1" customWidth="1"/>
    <col min="3" max="3" width="9.33203125" style="17" bestFit="1" customWidth="1"/>
    <col min="4" max="4" width="10.88671875" style="7" bestFit="1" customWidth="1"/>
    <col min="5" max="5" width="5.5546875" bestFit="1" customWidth="1"/>
    <col min="6" max="6" width="30.109375" bestFit="1" customWidth="1"/>
    <col min="7" max="7" width="10.886718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7.6640625" style="22" bestFit="1" customWidth="1"/>
    <col min="15" max="15" width="10.109375" style="27" bestFit="1" customWidth="1"/>
    <col min="16" max="16" width="15.5546875" style="32" bestFit="1" customWidth="1"/>
    <col min="17" max="17" width="8.6640625" style="40" bestFit="1" customWidth="1"/>
    <col min="18" max="18" width="18.88671875" style="42" bestFit="1" customWidth="1"/>
    <col min="19" max="19" width="14.33203125" bestFit="1" customWidth="1"/>
    <col min="20" max="20" width="11.332031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20.6640625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39</v>
      </c>
      <c r="B2" t="s">
        <v>40</v>
      </c>
      <c r="C2" s="17">
        <v>45376</v>
      </c>
      <c r="D2" s="7">
        <v>217000</v>
      </c>
      <c r="E2" t="s">
        <v>47</v>
      </c>
      <c r="F2" t="s">
        <v>48</v>
      </c>
      <c r="G2" s="7">
        <v>212660</v>
      </c>
      <c r="H2" s="7">
        <v>73700</v>
      </c>
      <c r="I2" s="12">
        <f t="shared" ref="I2:I16" si="0">H2/G2*100</f>
        <v>34.656258816890812</v>
      </c>
      <c r="J2" s="7">
        <v>189234</v>
      </c>
      <c r="K2" s="7">
        <v>20683</v>
      </c>
      <c r="L2" s="7">
        <f t="shared" ref="L2:L16" si="1">G2-K2</f>
        <v>191977</v>
      </c>
      <c r="M2" s="7">
        <v>137033.328125</v>
      </c>
      <c r="N2" s="22">
        <f t="shared" ref="N2:N16" si="2">L2/M2</f>
        <v>1.400951160033719</v>
      </c>
      <c r="O2" s="27">
        <v>1242</v>
      </c>
      <c r="P2" s="32">
        <f t="shared" ref="P2:P16" si="3">L2/O2</f>
        <v>154.5708534621578</v>
      </c>
      <c r="Q2" s="37" t="s">
        <v>41</v>
      </c>
      <c r="R2" s="42">
        <f>ABS(N19-N2)*100</f>
        <v>12.072697707157998</v>
      </c>
      <c r="S2" t="s">
        <v>42</v>
      </c>
      <c r="U2" s="7">
        <v>16088</v>
      </c>
      <c r="V2" t="s">
        <v>43</v>
      </c>
      <c r="W2" s="17" t="s">
        <v>44</v>
      </c>
      <c r="X2" t="s">
        <v>45</v>
      </c>
      <c r="Y2" t="s">
        <v>46</v>
      </c>
      <c r="Z2">
        <v>401</v>
      </c>
      <c r="AA2">
        <v>72</v>
      </c>
    </row>
    <row r="3" spans="1:64" x14ac:dyDescent="0.3">
      <c r="A3" t="s">
        <v>49</v>
      </c>
      <c r="B3" t="s">
        <v>50</v>
      </c>
      <c r="C3" s="17">
        <v>45224</v>
      </c>
      <c r="D3" s="7">
        <v>87744</v>
      </c>
      <c r="E3" t="s">
        <v>47</v>
      </c>
      <c r="F3" t="s">
        <v>48</v>
      </c>
      <c r="G3" s="7">
        <v>87744</v>
      </c>
      <c r="H3" s="7">
        <v>33500</v>
      </c>
      <c r="I3" s="12">
        <f t="shared" si="0"/>
        <v>38.179248723559446</v>
      </c>
      <c r="J3" s="7">
        <v>88386</v>
      </c>
      <c r="K3" s="7">
        <v>3903</v>
      </c>
      <c r="L3" s="7">
        <f t="shared" si="1"/>
        <v>83841</v>
      </c>
      <c r="M3" s="7">
        <v>68685.3671875</v>
      </c>
      <c r="N3" s="22">
        <f t="shared" si="2"/>
        <v>1.2206530070826813</v>
      </c>
      <c r="O3" s="27">
        <v>904</v>
      </c>
      <c r="P3" s="32">
        <f t="shared" si="3"/>
        <v>92.744469026548671</v>
      </c>
      <c r="Q3" s="37" t="s">
        <v>41</v>
      </c>
      <c r="R3" s="42">
        <f>ABS(N19-N3)*100</f>
        <v>5.9571175879457705</v>
      </c>
      <c r="S3" t="s">
        <v>42</v>
      </c>
      <c r="U3" s="7">
        <v>3135</v>
      </c>
      <c r="V3" t="s">
        <v>43</v>
      </c>
      <c r="W3" s="17" t="s">
        <v>44</v>
      </c>
      <c r="Z3">
        <v>401</v>
      </c>
      <c r="AA3">
        <v>57</v>
      </c>
    </row>
    <row r="4" spans="1:64" x14ac:dyDescent="0.3">
      <c r="A4" t="s">
        <v>52</v>
      </c>
      <c r="B4" t="s">
        <v>53</v>
      </c>
      <c r="C4" s="17">
        <v>44790</v>
      </c>
      <c r="D4" s="7">
        <v>170000</v>
      </c>
      <c r="E4" t="s">
        <v>47</v>
      </c>
      <c r="F4" t="s">
        <v>48</v>
      </c>
      <c r="G4" s="7">
        <v>170000</v>
      </c>
      <c r="H4" s="7">
        <v>69700</v>
      </c>
      <c r="I4" s="12">
        <f t="shared" si="0"/>
        <v>41</v>
      </c>
      <c r="J4" s="7">
        <v>182706</v>
      </c>
      <c r="K4" s="7">
        <v>13635</v>
      </c>
      <c r="L4" s="7">
        <f t="shared" si="1"/>
        <v>156365</v>
      </c>
      <c r="M4" s="7">
        <v>137456.09375</v>
      </c>
      <c r="N4" s="22">
        <f t="shared" si="2"/>
        <v>1.1375632446269774</v>
      </c>
      <c r="O4" s="27">
        <v>2475</v>
      </c>
      <c r="P4" s="32">
        <f t="shared" si="3"/>
        <v>63.177777777777777</v>
      </c>
      <c r="Q4" s="37" t="s">
        <v>41</v>
      </c>
      <c r="R4" s="42">
        <f>ABS(N19-N4)*100</f>
        <v>14.266093833516159</v>
      </c>
      <c r="S4" t="s">
        <v>51</v>
      </c>
      <c r="U4" s="7">
        <v>12540</v>
      </c>
      <c r="V4" t="s">
        <v>43</v>
      </c>
      <c r="W4" s="17" t="s">
        <v>44</v>
      </c>
      <c r="Z4">
        <v>401</v>
      </c>
      <c r="AA4">
        <v>54</v>
      </c>
    </row>
    <row r="5" spans="1:64" x14ac:dyDescent="0.3">
      <c r="A5" t="s">
        <v>54</v>
      </c>
      <c r="B5" t="s">
        <v>55</v>
      </c>
      <c r="C5" s="17">
        <v>45293</v>
      </c>
      <c r="D5" s="7">
        <v>185000</v>
      </c>
      <c r="E5" t="s">
        <v>47</v>
      </c>
      <c r="F5" t="s">
        <v>48</v>
      </c>
      <c r="G5" s="7">
        <v>185000</v>
      </c>
      <c r="H5" s="7">
        <v>76700</v>
      </c>
      <c r="I5" s="12">
        <f t="shared" si="0"/>
        <v>41.45945945945946</v>
      </c>
      <c r="J5" s="7">
        <v>203295</v>
      </c>
      <c r="K5" s="7">
        <v>9534</v>
      </c>
      <c r="L5" s="7">
        <f t="shared" si="1"/>
        <v>175466</v>
      </c>
      <c r="M5" s="7">
        <v>157529.265625</v>
      </c>
      <c r="N5" s="22">
        <f t="shared" si="2"/>
        <v>1.1138628705201901</v>
      </c>
      <c r="O5" s="27">
        <v>2156</v>
      </c>
      <c r="P5" s="32">
        <f t="shared" si="3"/>
        <v>81.384972170686453</v>
      </c>
      <c r="Q5" s="37" t="s">
        <v>41</v>
      </c>
      <c r="R5" s="42">
        <f>ABS(N19-N5)*100</f>
        <v>16.636131244194896</v>
      </c>
      <c r="S5" t="s">
        <v>51</v>
      </c>
      <c r="U5" s="7">
        <v>7838</v>
      </c>
      <c r="V5" t="s">
        <v>43</v>
      </c>
      <c r="W5" s="17" t="s">
        <v>44</v>
      </c>
      <c r="Z5">
        <v>401</v>
      </c>
      <c r="AA5">
        <v>64</v>
      </c>
    </row>
    <row r="6" spans="1:64" x14ac:dyDescent="0.3">
      <c r="A6" t="s">
        <v>56</v>
      </c>
      <c r="B6" t="s">
        <v>57</v>
      </c>
      <c r="C6" s="17">
        <v>45282</v>
      </c>
      <c r="D6" s="7">
        <v>220000</v>
      </c>
      <c r="E6" t="s">
        <v>47</v>
      </c>
      <c r="F6" t="s">
        <v>48</v>
      </c>
      <c r="G6" s="7">
        <v>220000</v>
      </c>
      <c r="H6" s="7">
        <v>88800</v>
      </c>
      <c r="I6" s="12">
        <f t="shared" si="0"/>
        <v>40.36363636363636</v>
      </c>
      <c r="J6" s="7">
        <v>234872</v>
      </c>
      <c r="K6" s="7">
        <v>12846</v>
      </c>
      <c r="L6" s="7">
        <f t="shared" si="1"/>
        <v>207154</v>
      </c>
      <c r="M6" s="7">
        <v>180508.9375</v>
      </c>
      <c r="N6" s="22">
        <f t="shared" si="2"/>
        <v>1.1476107658104187</v>
      </c>
      <c r="O6" s="27">
        <v>1393</v>
      </c>
      <c r="P6" s="32">
        <f t="shared" si="3"/>
        <v>148.71069633883704</v>
      </c>
      <c r="Q6" s="37" t="s">
        <v>41</v>
      </c>
      <c r="R6" s="42">
        <f>ABS(N19-N6)*100</f>
        <v>13.261341715172037</v>
      </c>
      <c r="S6" t="s">
        <v>42</v>
      </c>
      <c r="U6" s="7">
        <v>7838</v>
      </c>
      <c r="V6" t="s">
        <v>43</v>
      </c>
      <c r="W6" s="17" t="s">
        <v>44</v>
      </c>
      <c r="Z6">
        <v>401</v>
      </c>
      <c r="AA6">
        <v>67</v>
      </c>
    </row>
    <row r="7" spans="1:64" x14ac:dyDescent="0.3">
      <c r="A7" t="s">
        <v>58</v>
      </c>
      <c r="B7" t="s">
        <v>59</v>
      </c>
      <c r="C7" s="17">
        <v>45177</v>
      </c>
      <c r="D7" s="7">
        <v>140000</v>
      </c>
      <c r="E7" t="s">
        <v>47</v>
      </c>
      <c r="F7" t="s">
        <v>48</v>
      </c>
      <c r="G7" s="7">
        <v>140000</v>
      </c>
      <c r="H7" s="7">
        <v>40300</v>
      </c>
      <c r="I7" s="12">
        <f t="shared" si="0"/>
        <v>28.785714285714288</v>
      </c>
      <c r="J7" s="7">
        <v>105251</v>
      </c>
      <c r="K7" s="7">
        <v>11570</v>
      </c>
      <c r="L7" s="7">
        <f t="shared" si="1"/>
        <v>128430</v>
      </c>
      <c r="M7" s="7">
        <v>76163.4140625</v>
      </c>
      <c r="N7" s="22">
        <f t="shared" si="2"/>
        <v>1.686242687264647</v>
      </c>
      <c r="O7" s="27">
        <v>1163</v>
      </c>
      <c r="P7" s="32">
        <f t="shared" si="3"/>
        <v>110.42992261392949</v>
      </c>
      <c r="Q7" s="37" t="s">
        <v>41</v>
      </c>
      <c r="R7" s="42">
        <f>ABS(N19-N7)*100</f>
        <v>40.601850430250799</v>
      </c>
      <c r="S7" t="s">
        <v>60</v>
      </c>
      <c r="U7" s="7">
        <v>6270</v>
      </c>
      <c r="V7" t="s">
        <v>43</v>
      </c>
      <c r="W7" s="17" t="s">
        <v>44</v>
      </c>
      <c r="Z7">
        <v>401</v>
      </c>
      <c r="AA7">
        <v>56</v>
      </c>
    </row>
    <row r="8" spans="1:64" x14ac:dyDescent="0.3">
      <c r="A8" t="s">
        <v>61</v>
      </c>
      <c r="B8" t="s">
        <v>62</v>
      </c>
      <c r="C8" s="17">
        <v>44785</v>
      </c>
      <c r="D8" s="7">
        <v>150000</v>
      </c>
      <c r="E8" t="s">
        <v>47</v>
      </c>
      <c r="F8" t="s">
        <v>48</v>
      </c>
      <c r="G8" s="7">
        <v>150000</v>
      </c>
      <c r="H8" s="7">
        <v>54900</v>
      </c>
      <c r="I8" s="12">
        <f t="shared" si="0"/>
        <v>36.6</v>
      </c>
      <c r="J8" s="7">
        <v>143602</v>
      </c>
      <c r="K8" s="7">
        <v>10071</v>
      </c>
      <c r="L8" s="7">
        <f t="shared" si="1"/>
        <v>139929</v>
      </c>
      <c r="M8" s="7">
        <v>108561.7890625</v>
      </c>
      <c r="N8" s="22">
        <f t="shared" si="2"/>
        <v>1.288934174799216</v>
      </c>
      <c r="O8" s="27">
        <v>2218</v>
      </c>
      <c r="P8" s="32">
        <f t="shared" si="3"/>
        <v>63.087917042380525</v>
      </c>
      <c r="Q8" s="37" t="s">
        <v>41</v>
      </c>
      <c r="R8" s="42">
        <f>ABS(N19-N8)*100</f>
        <v>0.87099918370769913</v>
      </c>
      <c r="S8" t="s">
        <v>51</v>
      </c>
      <c r="U8" s="7">
        <v>8265</v>
      </c>
      <c r="V8" t="s">
        <v>43</v>
      </c>
      <c r="W8" s="17" t="s">
        <v>44</v>
      </c>
      <c r="Z8">
        <v>401</v>
      </c>
      <c r="AA8">
        <v>50</v>
      </c>
    </row>
    <row r="9" spans="1:64" x14ac:dyDescent="0.3">
      <c r="A9" t="s">
        <v>63</v>
      </c>
      <c r="B9" t="s">
        <v>64</v>
      </c>
      <c r="C9" s="17">
        <v>44670</v>
      </c>
      <c r="D9" s="7">
        <v>139900</v>
      </c>
      <c r="E9" t="s">
        <v>47</v>
      </c>
      <c r="F9" t="s">
        <v>48</v>
      </c>
      <c r="G9" s="7">
        <v>139900</v>
      </c>
      <c r="H9" s="7">
        <v>55200</v>
      </c>
      <c r="I9" s="12">
        <f t="shared" si="0"/>
        <v>39.456754824874913</v>
      </c>
      <c r="J9" s="7">
        <v>146776</v>
      </c>
      <c r="K9" s="7">
        <v>6602</v>
      </c>
      <c r="L9" s="7">
        <f t="shared" si="1"/>
        <v>133298</v>
      </c>
      <c r="M9" s="7">
        <v>113962.6015625</v>
      </c>
      <c r="N9" s="22">
        <f t="shared" si="2"/>
        <v>1.1696644177335314</v>
      </c>
      <c r="O9" s="27">
        <v>1608</v>
      </c>
      <c r="P9" s="32">
        <f t="shared" si="3"/>
        <v>82.896766169154233</v>
      </c>
      <c r="Q9" s="37" t="s">
        <v>41</v>
      </c>
      <c r="R9" s="42">
        <f>ABS(N19-N9)*100</f>
        <v>11.055976522860767</v>
      </c>
      <c r="S9" t="s">
        <v>60</v>
      </c>
      <c r="U9" s="7">
        <v>5045</v>
      </c>
      <c r="V9" t="s">
        <v>43</v>
      </c>
      <c r="W9" s="17" t="s">
        <v>44</v>
      </c>
      <c r="Z9">
        <v>401</v>
      </c>
      <c r="AA9">
        <v>63</v>
      </c>
    </row>
    <row r="10" spans="1:64" x14ac:dyDescent="0.3">
      <c r="A10" t="s">
        <v>65</v>
      </c>
      <c r="B10" t="s">
        <v>66</v>
      </c>
      <c r="C10" s="17">
        <v>45068</v>
      </c>
      <c r="D10" s="7">
        <v>130000</v>
      </c>
      <c r="E10" t="s">
        <v>47</v>
      </c>
      <c r="F10" t="s">
        <v>48</v>
      </c>
      <c r="G10" s="7">
        <v>130000</v>
      </c>
      <c r="H10" s="7">
        <v>54300</v>
      </c>
      <c r="I10" s="12">
        <f t="shared" si="0"/>
        <v>41.769230769230766</v>
      </c>
      <c r="J10" s="7">
        <v>142628</v>
      </c>
      <c r="K10" s="7">
        <v>13579</v>
      </c>
      <c r="L10" s="7">
        <f t="shared" si="1"/>
        <v>116421</v>
      </c>
      <c r="M10" s="7">
        <v>104917.8828125</v>
      </c>
      <c r="N10" s="22">
        <f t="shared" si="2"/>
        <v>1.1096392424164463</v>
      </c>
      <c r="O10" s="27">
        <v>1750</v>
      </c>
      <c r="P10" s="32">
        <f t="shared" si="3"/>
        <v>66.52628571428572</v>
      </c>
      <c r="Q10" s="37" t="s">
        <v>41</v>
      </c>
      <c r="R10" s="42">
        <f>ABS(N19-N10)*100</f>
        <v>17.058494054569273</v>
      </c>
      <c r="S10" t="s">
        <v>51</v>
      </c>
      <c r="U10" s="7">
        <v>8465</v>
      </c>
      <c r="V10" t="s">
        <v>43</v>
      </c>
      <c r="W10" s="17" t="s">
        <v>44</v>
      </c>
      <c r="Z10">
        <v>401</v>
      </c>
      <c r="AA10">
        <v>56</v>
      </c>
    </row>
    <row r="11" spans="1:64" x14ac:dyDescent="0.3">
      <c r="A11" t="s">
        <v>67</v>
      </c>
      <c r="B11" t="s">
        <v>68</v>
      </c>
      <c r="C11" s="17">
        <v>44852</v>
      </c>
      <c r="D11" s="7">
        <v>132000</v>
      </c>
      <c r="E11" t="s">
        <v>47</v>
      </c>
      <c r="F11" t="s">
        <v>48</v>
      </c>
      <c r="G11" s="7">
        <v>132000</v>
      </c>
      <c r="H11" s="7">
        <v>51500</v>
      </c>
      <c r="I11" s="12">
        <f t="shared" si="0"/>
        <v>39.015151515151516</v>
      </c>
      <c r="J11" s="7">
        <v>133828</v>
      </c>
      <c r="K11" s="7">
        <v>13849</v>
      </c>
      <c r="L11" s="7">
        <f t="shared" si="1"/>
        <v>118151</v>
      </c>
      <c r="M11" s="7">
        <v>97543.90625</v>
      </c>
      <c r="N11" s="22">
        <f t="shared" si="2"/>
        <v>1.2112596731279663</v>
      </c>
      <c r="O11" s="27">
        <v>1353</v>
      </c>
      <c r="P11" s="32">
        <f t="shared" si="3"/>
        <v>87.325203252032523</v>
      </c>
      <c r="Q11" s="37" t="s">
        <v>41</v>
      </c>
      <c r="R11" s="42">
        <f>ABS(N19-N11)*100</f>
        <v>6.8964509834172683</v>
      </c>
      <c r="S11" t="s">
        <v>51</v>
      </c>
      <c r="U11" s="7">
        <v>12540</v>
      </c>
      <c r="V11" t="s">
        <v>43</v>
      </c>
      <c r="W11" s="17" t="s">
        <v>44</v>
      </c>
      <c r="Z11">
        <v>401</v>
      </c>
      <c r="AA11">
        <v>53</v>
      </c>
    </row>
    <row r="12" spans="1:64" x14ac:dyDescent="0.3">
      <c r="A12" t="s">
        <v>69</v>
      </c>
      <c r="B12" t="s">
        <v>70</v>
      </c>
      <c r="C12" s="17">
        <v>45114</v>
      </c>
      <c r="D12" s="7">
        <v>145000</v>
      </c>
      <c r="E12" t="s">
        <v>47</v>
      </c>
      <c r="F12" t="s">
        <v>48</v>
      </c>
      <c r="G12" s="7">
        <v>145000</v>
      </c>
      <c r="H12" s="7">
        <v>58300</v>
      </c>
      <c r="I12" s="12">
        <f t="shared" si="0"/>
        <v>40.206896551724135</v>
      </c>
      <c r="J12" s="7">
        <v>150052</v>
      </c>
      <c r="K12" s="7">
        <v>13490</v>
      </c>
      <c r="L12" s="7">
        <f t="shared" si="1"/>
        <v>131510</v>
      </c>
      <c r="M12" s="7">
        <v>111026.015625</v>
      </c>
      <c r="N12" s="22">
        <f t="shared" si="2"/>
        <v>1.1844971582533093</v>
      </c>
      <c r="O12" s="27">
        <v>1440</v>
      </c>
      <c r="P12" s="32">
        <f t="shared" si="3"/>
        <v>91.326388888888886</v>
      </c>
      <c r="Q12" s="37" t="s">
        <v>41</v>
      </c>
      <c r="R12" s="42">
        <f>ABS(N19-N12)*100</f>
        <v>9.5727024708829767</v>
      </c>
      <c r="S12" t="s">
        <v>71</v>
      </c>
      <c r="T12" t="s">
        <v>72</v>
      </c>
      <c r="U12" s="7">
        <v>13490</v>
      </c>
      <c r="V12" t="s">
        <v>43</v>
      </c>
      <c r="W12" s="17" t="s">
        <v>44</v>
      </c>
      <c r="Z12">
        <v>401</v>
      </c>
      <c r="AA12">
        <v>64</v>
      </c>
    </row>
    <row r="13" spans="1:64" x14ac:dyDescent="0.3">
      <c r="A13" t="s">
        <v>73</v>
      </c>
      <c r="B13" t="s">
        <v>74</v>
      </c>
      <c r="C13" s="17">
        <v>45282</v>
      </c>
      <c r="D13" s="7">
        <v>190000</v>
      </c>
      <c r="E13" t="s">
        <v>47</v>
      </c>
      <c r="F13" t="s">
        <v>48</v>
      </c>
      <c r="G13" s="7">
        <v>190000</v>
      </c>
      <c r="H13" s="7">
        <v>67400</v>
      </c>
      <c r="I13" s="12">
        <f t="shared" si="0"/>
        <v>35.473684210526315</v>
      </c>
      <c r="J13" s="7">
        <v>177221</v>
      </c>
      <c r="K13" s="7">
        <v>19202</v>
      </c>
      <c r="L13" s="7">
        <f t="shared" si="1"/>
        <v>170798</v>
      </c>
      <c r="M13" s="7">
        <v>128470.734375</v>
      </c>
      <c r="N13" s="22">
        <f t="shared" si="2"/>
        <v>1.3294700994037187</v>
      </c>
      <c r="O13" s="27">
        <v>1390</v>
      </c>
      <c r="P13" s="32">
        <f t="shared" si="3"/>
        <v>122.87625899280576</v>
      </c>
      <c r="Q13" s="37" t="s">
        <v>41</v>
      </c>
      <c r="R13" s="42">
        <f>ABS(N19-N13)*100</f>
        <v>4.9245916441579718</v>
      </c>
      <c r="S13" t="s">
        <v>42</v>
      </c>
      <c r="U13" s="7">
        <v>6840</v>
      </c>
      <c r="V13" t="s">
        <v>43</v>
      </c>
      <c r="W13" s="17" t="s">
        <v>44</v>
      </c>
      <c r="Z13">
        <v>401</v>
      </c>
      <c r="AA13">
        <v>64</v>
      </c>
    </row>
    <row r="14" spans="1:64" x14ac:dyDescent="0.3">
      <c r="A14" t="s">
        <v>75</v>
      </c>
      <c r="B14" t="s">
        <v>76</v>
      </c>
      <c r="C14" s="17">
        <v>45100</v>
      </c>
      <c r="D14" s="7">
        <v>158000</v>
      </c>
      <c r="E14" t="s">
        <v>47</v>
      </c>
      <c r="F14" t="s">
        <v>48</v>
      </c>
      <c r="G14" s="7">
        <v>158000</v>
      </c>
      <c r="H14" s="7">
        <v>56500</v>
      </c>
      <c r="I14" s="12">
        <f t="shared" si="0"/>
        <v>35.75949367088608</v>
      </c>
      <c r="J14" s="7">
        <v>148866</v>
      </c>
      <c r="K14" s="7">
        <v>9857</v>
      </c>
      <c r="L14" s="7">
        <f t="shared" si="1"/>
        <v>148143</v>
      </c>
      <c r="M14" s="7">
        <v>113015.4453125</v>
      </c>
      <c r="N14" s="22">
        <f t="shared" si="2"/>
        <v>1.3108208315276597</v>
      </c>
      <c r="O14" s="27">
        <v>1487</v>
      </c>
      <c r="P14" s="32">
        <f t="shared" si="3"/>
        <v>99.625420309347675</v>
      </c>
      <c r="Q14" s="37" t="s">
        <v>41</v>
      </c>
      <c r="R14" s="42">
        <f>ABS(N19-N14)*100</f>
        <v>3.059664856552069</v>
      </c>
      <c r="S14" t="s">
        <v>51</v>
      </c>
      <c r="U14" s="7">
        <v>6270</v>
      </c>
      <c r="V14" t="s">
        <v>43</v>
      </c>
      <c r="W14" s="17" t="s">
        <v>44</v>
      </c>
      <c r="Z14">
        <v>401</v>
      </c>
      <c r="AA14">
        <v>59</v>
      </c>
    </row>
    <row r="15" spans="1:64" x14ac:dyDescent="0.3">
      <c r="A15" t="s">
        <v>77</v>
      </c>
      <c r="B15" t="s">
        <v>78</v>
      </c>
      <c r="C15" s="17">
        <v>45055</v>
      </c>
      <c r="D15" s="7">
        <v>179900</v>
      </c>
      <c r="E15" t="s">
        <v>47</v>
      </c>
      <c r="F15" t="s">
        <v>48</v>
      </c>
      <c r="G15" s="7">
        <v>179900</v>
      </c>
      <c r="H15" s="7">
        <v>60000</v>
      </c>
      <c r="I15" s="12">
        <f t="shared" si="0"/>
        <v>33.35186214563646</v>
      </c>
      <c r="J15" s="7">
        <v>158244</v>
      </c>
      <c r="K15" s="7">
        <v>11259</v>
      </c>
      <c r="L15" s="7">
        <f t="shared" si="1"/>
        <v>168641</v>
      </c>
      <c r="M15" s="7">
        <v>119500</v>
      </c>
      <c r="N15" s="22">
        <f t="shared" si="2"/>
        <v>1.4112217573221757</v>
      </c>
      <c r="O15" s="27">
        <v>1106</v>
      </c>
      <c r="P15" s="32">
        <f t="shared" si="3"/>
        <v>152.47830018083184</v>
      </c>
      <c r="Q15" s="37" t="s">
        <v>41</v>
      </c>
      <c r="R15" s="42">
        <f>ABS(N19-N15)*100</f>
        <v>13.099757436003667</v>
      </c>
      <c r="S15" t="s">
        <v>42</v>
      </c>
      <c r="U15" s="7">
        <v>7505</v>
      </c>
      <c r="V15" t="s">
        <v>43</v>
      </c>
      <c r="W15" s="17" t="s">
        <v>44</v>
      </c>
      <c r="Z15">
        <v>401</v>
      </c>
      <c r="AA15">
        <v>59</v>
      </c>
    </row>
    <row r="16" spans="1:64" ht="15" thickBot="1" x14ac:dyDescent="0.35">
      <c r="A16" t="s">
        <v>79</v>
      </c>
      <c r="B16" t="s">
        <v>80</v>
      </c>
      <c r="C16" s="17">
        <v>44665</v>
      </c>
      <c r="D16" s="7">
        <v>225000</v>
      </c>
      <c r="E16" t="s">
        <v>47</v>
      </c>
      <c r="F16" t="s">
        <v>48</v>
      </c>
      <c r="G16" s="7">
        <v>225000</v>
      </c>
      <c r="H16" s="7">
        <v>73500</v>
      </c>
      <c r="I16" s="12">
        <f t="shared" si="0"/>
        <v>32.666666666666664</v>
      </c>
      <c r="J16" s="7">
        <v>190956</v>
      </c>
      <c r="K16" s="7">
        <v>24108</v>
      </c>
      <c r="L16" s="7">
        <f t="shared" si="1"/>
        <v>200892</v>
      </c>
      <c r="M16" s="7">
        <v>135648.78125</v>
      </c>
      <c r="N16" s="22">
        <f t="shared" si="2"/>
        <v>1.4809716545094282</v>
      </c>
      <c r="O16" s="27">
        <v>1901</v>
      </c>
      <c r="P16" s="32">
        <f t="shared" si="3"/>
        <v>105.67701209889532</v>
      </c>
      <c r="Q16" s="37" t="s">
        <v>41</v>
      </c>
      <c r="R16" s="42">
        <f>ABS(N19-N16)*100</f>
        <v>20.074747154728922</v>
      </c>
      <c r="S16" t="s">
        <v>81</v>
      </c>
      <c r="U16" s="7">
        <v>9215</v>
      </c>
      <c r="V16" t="s">
        <v>43</v>
      </c>
      <c r="W16" s="17" t="s">
        <v>44</v>
      </c>
      <c r="Z16">
        <v>401</v>
      </c>
      <c r="AA16">
        <v>64</v>
      </c>
    </row>
    <row r="17" spans="1:39" ht="15" thickTop="1" x14ac:dyDescent="0.3">
      <c r="A17" s="3"/>
      <c r="B17" s="3"/>
      <c r="C17" s="18" t="s">
        <v>82</v>
      </c>
      <c r="D17" s="8">
        <f>+SUM(D2:D16)</f>
        <v>2469544</v>
      </c>
      <c r="E17" s="3"/>
      <c r="F17" s="3"/>
      <c r="G17" s="8">
        <f>+SUM(G2:G16)</f>
        <v>2465204</v>
      </c>
      <c r="H17" s="8">
        <f>+SUM(H2:H16)</f>
        <v>914300</v>
      </c>
      <c r="I17" s="13"/>
      <c r="J17" s="8">
        <f>+SUM(J2:J16)</f>
        <v>2395917</v>
      </c>
      <c r="K17" s="8"/>
      <c r="L17" s="8">
        <f>+SUM(L2:L16)</f>
        <v>2271016</v>
      </c>
      <c r="M17" s="8">
        <f>+SUM(M2:M16)</f>
        <v>1790023.5625</v>
      </c>
      <c r="N17" s="23"/>
      <c r="O17" s="28"/>
      <c r="P17" s="33">
        <f>AVERAGE(P2:P16)</f>
        <v>101.52254960257066</v>
      </c>
      <c r="Q17" s="38"/>
      <c r="R17" s="43">
        <f>ABS(N19-N18)*100</f>
        <v>1.1516861127653488</v>
      </c>
      <c r="S17" s="3"/>
      <c r="T17" s="3"/>
      <c r="U17" s="8"/>
      <c r="V17" s="3"/>
      <c r="W17" s="1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3">
      <c r="A18" s="4"/>
      <c r="B18" s="4"/>
      <c r="C18" s="19"/>
      <c r="D18" s="9"/>
      <c r="E18" s="4"/>
      <c r="F18" s="4"/>
      <c r="G18" s="9"/>
      <c r="H18" s="9" t="s">
        <v>83</v>
      </c>
      <c r="I18" s="14">
        <f>H17/G17*100</f>
        <v>37.088208521485441</v>
      </c>
      <c r="J18" s="9"/>
      <c r="K18" s="9"/>
      <c r="L18" s="9"/>
      <c r="M18" s="9" t="s">
        <v>84</v>
      </c>
      <c r="N18" s="24">
        <f>L17/M17</f>
        <v>1.2687073218344855</v>
      </c>
      <c r="O18" s="29"/>
      <c r="P18" s="34" t="s">
        <v>85</v>
      </c>
      <c r="Q18" s="39">
        <f>STDEV(N2:N16)</f>
        <v>0.16140650617754801</v>
      </c>
      <c r="R18" s="44"/>
      <c r="S18" s="4"/>
      <c r="T18" s="4"/>
      <c r="U18" s="9"/>
      <c r="V18" s="4"/>
      <c r="W18" s="19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x14ac:dyDescent="0.3">
      <c r="A19" s="5"/>
      <c r="B19" s="5"/>
      <c r="C19" s="20"/>
      <c r="D19" s="10"/>
      <c r="E19" s="5"/>
      <c r="F19" s="5"/>
      <c r="G19" s="10"/>
      <c r="H19" s="10" t="s">
        <v>86</v>
      </c>
      <c r="I19" s="15">
        <f>STDEV(I2:I16)</f>
        <v>3.7783778447622596</v>
      </c>
      <c r="J19" s="10"/>
      <c r="K19" s="10"/>
      <c r="L19" s="10"/>
      <c r="M19" s="10" t="s">
        <v>87</v>
      </c>
      <c r="N19" s="25">
        <f>AVERAGE(N2:N16)</f>
        <v>1.280224182962139</v>
      </c>
      <c r="O19" s="30"/>
      <c r="P19" s="35" t="s">
        <v>88</v>
      </c>
      <c r="Q19" s="46">
        <f>AVERAGE(R2:R16)</f>
        <v>12.627241121674555</v>
      </c>
      <c r="R19" s="45" t="s">
        <v>89</v>
      </c>
      <c r="S19" s="5">
        <f>+(Q19/N19)</f>
        <v>9.8633046381439815</v>
      </c>
      <c r="T19" s="5"/>
      <c r="U19" s="10"/>
      <c r="V19" s="5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2" spans="1:39" ht="15.6" x14ac:dyDescent="0.3">
      <c r="B22" s="47" t="s">
        <v>90</v>
      </c>
    </row>
    <row r="23" spans="1:39" ht="15.6" x14ac:dyDescent="0.3">
      <c r="B23" s="47" t="s">
        <v>91</v>
      </c>
    </row>
    <row r="24" spans="1:39" ht="15.6" x14ac:dyDescent="0.3">
      <c r="B24" s="47" t="s">
        <v>93</v>
      </c>
    </row>
    <row r="25" spans="1:39" ht="15.6" x14ac:dyDescent="0.3">
      <c r="B25" s="47" t="s">
        <v>92</v>
      </c>
    </row>
  </sheetData>
  <sheetProtection algorithmName="SHA-512" hashValue="Cx3ejWMZ20kbqYit+NTRa7GHcg+zztk8tC+0niYRQfT5e/LZvtIEfnCHHTL5L0kJmTYmZ7+u7vq1N7r3OjYL/g==" saltValue="rzP4KDdtLpj9p+h6orKyTg==" spinCount="100000" sheet="1" objects="1" scenarios="1"/>
  <conditionalFormatting sqref="A2:AM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2025-02-03T05:49:40Z</dcterms:created>
  <dcterms:modified xsi:type="dcterms:W3CDTF">2025-03-04T03:02:23Z</dcterms:modified>
</cp:coreProperties>
</file>