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https://d.docs.live.net/0ce31f8c8fc7b065/Desktop/BC Records/Cato Township Supervisor/Board of Review/2025 Board of Review/03 March 2025/2025 Sales ^0 ECF Studies/"/>
    </mc:Choice>
  </mc:AlternateContent>
  <xr:revisionPtr revIDLastSave="1" documentId="11_5E4AEEBE699B752CAF489C5D38EE5F45966C7B95" xr6:coauthVersionLast="47" xr6:coauthVersionMax="47" xr10:uidLastSave="{809092DE-CFEF-46C9-9756-39C15E85AEC3}"/>
  <bookViews>
    <workbookView xWindow="28680" yWindow="-120" windowWidth="29040" windowHeight="15720" xr2:uid="{00000000-000D-0000-FFFF-FFFF00000000}"/>
  </bookViews>
  <sheets>
    <sheet name="E.C.F. Analysis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2" l="1"/>
  <c r="L2" i="2"/>
  <c r="N2" i="2"/>
  <c r="P2" i="2"/>
  <c r="P4" i="2" s="1"/>
  <c r="I3" i="2"/>
  <c r="L3" i="2"/>
  <c r="P3" i="2" s="1"/>
  <c r="D4" i="2"/>
  <c r="G4" i="2"/>
  <c r="I5" i="2" s="1"/>
  <c r="H4" i="2"/>
  <c r="J4" i="2"/>
  <c r="M4" i="2"/>
  <c r="I6" i="2"/>
  <c r="N3" i="2" l="1"/>
  <c r="N6" i="2" s="1"/>
  <c r="L4" i="2"/>
  <c r="N5" i="2" s="1"/>
  <c r="R2" i="2" l="1"/>
  <c r="R3" i="2"/>
  <c r="R4" i="2"/>
  <c r="Q5" i="2"/>
  <c r="Q6" i="2" l="1"/>
  <c r="S6" i="2" s="1"/>
</calcChain>
</file>

<file path=xl/sharedStrings.xml><?xml version="1.0" encoding="utf-8"?>
<sst xmlns="http://schemas.openxmlformats.org/spreadsheetml/2006/main" count="67" uniqueCount="61">
  <si>
    <t>Parcel Number</t>
  </si>
  <si>
    <t>Street Address</t>
  </si>
  <si>
    <t>Sale Date</t>
  </si>
  <si>
    <t>Sale Price</t>
  </si>
  <si>
    <t>Instr.</t>
  </si>
  <si>
    <t>Terms of Sale</t>
  </si>
  <si>
    <t>Adj. Sale $</t>
  </si>
  <si>
    <t>Asd. when Sold</t>
  </si>
  <si>
    <t>Asd/Adj. Sale</t>
  </si>
  <si>
    <t>Cur. Appraisal</t>
  </si>
  <si>
    <t>Land + Yard</t>
  </si>
  <si>
    <t>Bldg. Residual</t>
  </si>
  <si>
    <t>Cost Man. $</t>
  </si>
  <si>
    <t>E.C.F.</t>
  </si>
  <si>
    <t>Floor Area</t>
  </si>
  <si>
    <t>$/Sq.Ft.</t>
  </si>
  <si>
    <t>ECF Area</t>
  </si>
  <si>
    <t>Dev. by Mean (%)</t>
  </si>
  <si>
    <t>Building Style</t>
  </si>
  <si>
    <t>Use Code</t>
  </si>
  <si>
    <t>Land Value</t>
  </si>
  <si>
    <t>Appr. by Eq.</t>
  </si>
  <si>
    <t>Appr. Date</t>
  </si>
  <si>
    <t>Other Parcels in Sale</t>
  </si>
  <si>
    <t>Land Table</t>
  </si>
  <si>
    <t>Property Class</t>
  </si>
  <si>
    <t>Building Depr.</t>
  </si>
  <si>
    <t>Site Characteristics</t>
  </si>
  <si>
    <t>Access</t>
  </si>
  <si>
    <t>Water Supply</t>
  </si>
  <si>
    <t>Sewer</t>
  </si>
  <si>
    <t>Property Restrictions</t>
  </si>
  <si>
    <t>Restriction Notes</t>
  </si>
  <si>
    <t>Waterfont View</t>
  </si>
  <si>
    <t>Waterfront</t>
  </si>
  <si>
    <t>Waterfront Name</t>
  </si>
  <si>
    <t>Waterfront Ownership</t>
  </si>
  <si>
    <t>Waterfront Influences</t>
  </si>
  <si>
    <t>Bottom Character</t>
  </si>
  <si>
    <t>042-170-103-00</t>
  </si>
  <si>
    <t>310 E LAKE DR</t>
  </si>
  <si>
    <t>WD</t>
  </si>
  <si>
    <t>03-ARM'S LENGTH</t>
  </si>
  <si>
    <t>00003</t>
  </si>
  <si>
    <t>RANCH</t>
  </si>
  <si>
    <t>No</t>
  </si>
  <si>
    <t xml:space="preserve">  /  /    </t>
  </si>
  <si>
    <t>042-170-110-10</t>
  </si>
  <si>
    <t>303 E LAKE DR</t>
  </si>
  <si>
    <t>Totals:</t>
  </si>
  <si>
    <t>Sale. Ratio =&gt;</t>
  </si>
  <si>
    <t>E.C.F. =&gt;</t>
  </si>
  <si>
    <t>Std. Deviation=&gt;</t>
  </si>
  <si>
    <t>Std. Dev. =&gt;</t>
  </si>
  <si>
    <t>Ave. E.C.F. =&gt;</t>
  </si>
  <si>
    <t>Ave. Variance=&gt;</t>
  </si>
  <si>
    <t>Coefficient of Var=&gt;</t>
  </si>
  <si>
    <t xml:space="preserve">2025 CATO </t>
  </si>
  <si>
    <t>TAMARACK LAKE     ECF</t>
  </si>
  <si>
    <t>2025 ANALYZED        1.035</t>
  </si>
  <si>
    <t>2025 USED                  1.035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</si>
</sst>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164" formatCode="#0.00_);[Red]\(#0.00\)"/>
    <numFmt numFmtId="165" formatCode="mm/dd/yy"/>
    <numFmt numFmtId="166" formatCode="#0.000_);[Red]\(#0.000\)"/>
    <numFmt numFmtId="167" formatCode="&quot;$&quot;#0.00_);[Red]\(&quot;$&quot;#0.00\)"/>
    <numFmt numFmtId="168" formatCode="#0.0000_);[Red]\(#0.0000\)"/>
  </numFmts>
  <fonts count="4" x14ac:knownFonts="1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2" fillId="3" borderId="1" xfId="0" applyFont="1" applyFill="1" applyBorder="1"/>
    <xf numFmtId="0" fontId="2" fillId="3" borderId="0" xfId="0" applyFont="1" applyFill="1"/>
    <xf numFmtId="0" fontId="2" fillId="3" borderId="2" xfId="0" applyFont="1" applyFill="1" applyBorder="1"/>
    <xf numFmtId="6" fontId="1" fillId="2" borderId="0" xfId="0" applyNumberFormat="1" applyFont="1" applyFill="1" applyAlignment="1">
      <alignment horizontal="center"/>
    </xf>
    <xf numFmtId="6" fontId="0" fillId="0" borderId="0" xfId="0" applyNumberFormat="1"/>
    <xf numFmtId="6" fontId="2" fillId="3" borderId="1" xfId="0" applyNumberFormat="1" applyFont="1" applyFill="1" applyBorder="1"/>
    <xf numFmtId="6" fontId="2" fillId="3" borderId="0" xfId="0" applyNumberFormat="1" applyFont="1" applyFill="1"/>
    <xf numFmtId="6" fontId="2" fillId="3" borderId="2" xfId="0" applyNumberFormat="1" applyFont="1" applyFill="1" applyBorder="1"/>
    <xf numFmtId="164" fontId="1" fillId="2" borderId="0" xfId="0" applyNumberFormat="1" applyFont="1" applyFill="1" applyAlignment="1">
      <alignment horizontal="center"/>
    </xf>
    <xf numFmtId="164" fontId="0" fillId="0" borderId="0" xfId="0" applyNumberFormat="1"/>
    <xf numFmtId="164" fontId="2" fillId="3" borderId="1" xfId="0" applyNumberFormat="1" applyFont="1" applyFill="1" applyBorder="1"/>
    <xf numFmtId="164" fontId="2" fillId="3" borderId="0" xfId="0" applyNumberFormat="1" applyFont="1" applyFill="1"/>
    <xf numFmtId="164" fontId="2" fillId="3" borderId="2" xfId="0" applyNumberFormat="1" applyFont="1" applyFill="1" applyBorder="1"/>
    <xf numFmtId="165" fontId="1" fillId="2" borderId="0" xfId="0" applyNumberFormat="1" applyFont="1" applyFill="1" applyAlignment="1">
      <alignment horizontal="center"/>
    </xf>
    <xf numFmtId="165" fontId="0" fillId="0" borderId="0" xfId="0" applyNumberFormat="1"/>
    <xf numFmtId="165" fontId="2" fillId="3" borderId="1" xfId="0" applyNumberFormat="1" applyFont="1" applyFill="1" applyBorder="1"/>
    <xf numFmtId="165" fontId="2" fillId="3" borderId="0" xfId="0" applyNumberFormat="1" applyFont="1" applyFill="1"/>
    <xf numFmtId="165" fontId="2" fillId="3" borderId="2" xfId="0" applyNumberFormat="1" applyFont="1" applyFill="1" applyBorder="1"/>
    <xf numFmtId="166" fontId="1" fillId="2" borderId="0" xfId="0" applyNumberFormat="1" applyFont="1" applyFill="1" applyAlignment="1">
      <alignment horizontal="center"/>
    </xf>
    <xf numFmtId="166" fontId="0" fillId="0" borderId="0" xfId="0" applyNumberFormat="1"/>
    <xf numFmtId="166" fontId="2" fillId="3" borderId="1" xfId="0" applyNumberFormat="1" applyFont="1" applyFill="1" applyBorder="1"/>
    <xf numFmtId="166" fontId="2" fillId="3" borderId="0" xfId="0" applyNumberFormat="1" applyFont="1" applyFill="1"/>
    <xf numFmtId="166" fontId="2" fillId="3" borderId="2" xfId="0" applyNumberFormat="1" applyFont="1" applyFill="1" applyBorder="1"/>
    <xf numFmtId="38" fontId="1" fillId="2" borderId="0" xfId="0" applyNumberFormat="1" applyFont="1" applyFill="1" applyAlignment="1">
      <alignment horizontal="center"/>
    </xf>
    <xf numFmtId="38" fontId="0" fillId="0" borderId="0" xfId="0" applyNumberFormat="1"/>
    <xf numFmtId="38" fontId="2" fillId="3" borderId="1" xfId="0" applyNumberFormat="1" applyFont="1" applyFill="1" applyBorder="1"/>
    <xf numFmtId="38" fontId="2" fillId="3" borderId="0" xfId="0" applyNumberFormat="1" applyFont="1" applyFill="1"/>
    <xf numFmtId="38" fontId="2" fillId="3" borderId="2" xfId="0" applyNumberFormat="1" applyFont="1" applyFill="1" applyBorder="1"/>
    <xf numFmtId="167" fontId="1" fillId="2" borderId="0" xfId="0" applyNumberFormat="1" applyFont="1" applyFill="1" applyAlignment="1">
      <alignment horizontal="center"/>
    </xf>
    <xf numFmtId="167" fontId="0" fillId="0" borderId="0" xfId="0" applyNumberFormat="1"/>
    <xf numFmtId="167" fontId="2" fillId="3" borderId="1" xfId="0" applyNumberFormat="1" applyFont="1" applyFill="1" applyBorder="1"/>
    <xf numFmtId="167" fontId="2" fillId="3" borderId="0" xfId="0" applyNumberFormat="1" applyFont="1" applyFill="1"/>
    <xf numFmtId="167" fontId="2" fillId="3" borderId="2" xfId="0" applyNumberFormat="1" applyFont="1" applyFill="1" applyBorder="1"/>
    <xf numFmtId="49" fontId="1" fillId="2" borderId="0" xfId="0" applyNumberFormat="1" applyFont="1" applyFill="1" applyAlignment="1">
      <alignment horizontal="right"/>
    </xf>
    <xf numFmtId="49" fontId="0" fillId="0" borderId="0" xfId="0" quotePrefix="1" applyNumberFormat="1" applyAlignment="1">
      <alignment horizontal="right"/>
    </xf>
    <xf numFmtId="49" fontId="2" fillId="3" borderId="1" xfId="0" applyNumberFormat="1" applyFont="1" applyFill="1" applyBorder="1" applyAlignment="1">
      <alignment horizontal="right"/>
    </xf>
    <xf numFmtId="49" fontId="2" fillId="3" borderId="0" xfId="0" applyNumberFormat="1" applyFont="1" applyFill="1" applyAlignment="1">
      <alignment horizontal="right"/>
    </xf>
    <xf numFmtId="49" fontId="0" fillId="0" borderId="0" xfId="0" applyNumberFormat="1" applyAlignment="1">
      <alignment horizontal="right"/>
    </xf>
    <xf numFmtId="168" fontId="1" fillId="2" borderId="0" xfId="0" applyNumberFormat="1" applyFont="1" applyFill="1" applyAlignment="1">
      <alignment horizontal="center"/>
    </xf>
    <xf numFmtId="168" fontId="0" fillId="0" borderId="0" xfId="0" applyNumberFormat="1"/>
    <xf numFmtId="168" fontId="2" fillId="3" borderId="1" xfId="0" applyNumberFormat="1" applyFont="1" applyFill="1" applyBorder="1"/>
    <xf numFmtId="168" fontId="2" fillId="3" borderId="0" xfId="0" applyNumberFormat="1" applyFont="1" applyFill="1"/>
    <xf numFmtId="168" fontId="2" fillId="3" borderId="2" xfId="0" applyNumberFormat="1" applyFont="1" applyFill="1" applyBorder="1"/>
    <xf numFmtId="168" fontId="2" fillId="3" borderId="2" xfId="0" applyNumberFormat="1" applyFont="1" applyFill="1" applyBorder="1" applyAlignment="1">
      <alignment horizontal="right"/>
    </xf>
    <xf numFmtId="0" fontId="3" fillId="0" borderId="0" xfId="0" applyFont="1"/>
  </cellXfs>
  <cellStyles count="1">
    <cellStyle name="Normal" xfId="0" builtinId="0"/>
  </cellStyles>
  <dxfs count="2">
    <dxf>
      <fill>
        <patternFill>
          <bgColor rgb="FFFFFFFF"/>
        </patternFill>
      </fill>
    </dxf>
    <dxf>
      <fill>
        <patternFill>
          <bgColor rgb="FFA7E4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L12"/>
  <sheetViews>
    <sheetView tabSelected="1" workbookViewId="0">
      <selection activeCell="B9" sqref="B9:D13"/>
    </sheetView>
  </sheetViews>
  <sheetFormatPr defaultRowHeight="14.4" x14ac:dyDescent="0.3"/>
  <cols>
    <col min="1" max="1" width="14.33203125" bestFit="1" customWidth="1"/>
    <col min="2" max="2" width="14.109375" bestFit="1" customWidth="1"/>
    <col min="3" max="3" width="9.33203125" style="17" bestFit="1" customWidth="1"/>
    <col min="4" max="4" width="9.5546875" style="7" bestFit="1" customWidth="1"/>
    <col min="5" max="5" width="5.5546875" bestFit="1" customWidth="1"/>
    <col min="6" max="6" width="16.6640625" bestFit="1" customWidth="1"/>
    <col min="7" max="7" width="10.109375" style="7" bestFit="1" customWidth="1"/>
    <col min="8" max="8" width="14.6640625" style="7" bestFit="1" customWidth="1"/>
    <col min="9" max="9" width="12.88671875" style="12" bestFit="1" customWidth="1"/>
    <col min="10" max="10" width="13.44140625" style="7" bestFit="1" customWidth="1"/>
    <col min="11" max="11" width="11" style="7" bestFit="1" customWidth="1"/>
    <col min="12" max="12" width="13.5546875" style="7" bestFit="1" customWidth="1"/>
    <col min="13" max="13" width="12.6640625" style="7" bestFit="1" customWidth="1"/>
    <col min="14" max="14" width="6.33203125" style="22" bestFit="1" customWidth="1"/>
    <col min="15" max="15" width="10.109375" style="27" bestFit="1" customWidth="1"/>
    <col min="16" max="16" width="15.5546875" style="32" bestFit="1" customWidth="1"/>
    <col min="17" max="17" width="11.5546875" style="40" bestFit="1" customWidth="1"/>
    <col min="18" max="18" width="18.88671875" style="42" bestFit="1" customWidth="1"/>
    <col min="19" max="19" width="13.33203125" bestFit="1" customWidth="1"/>
    <col min="20" max="20" width="9.44140625" bestFit="1" customWidth="1"/>
    <col min="21" max="21" width="10.6640625" style="7" bestFit="1" customWidth="1"/>
    <col min="22" max="22" width="11.5546875" bestFit="1" customWidth="1"/>
    <col min="23" max="23" width="10.44140625" style="17" bestFit="1" customWidth="1"/>
    <col min="24" max="24" width="19.44140625" bestFit="1" customWidth="1"/>
    <col min="25" max="25" width="10.44140625" bestFit="1" customWidth="1"/>
    <col min="26" max="27" width="13.6640625" bestFit="1" customWidth="1"/>
    <col min="28" max="28" width="18" bestFit="1" customWidth="1"/>
    <col min="29" max="29" width="6.88671875" bestFit="1" customWidth="1"/>
    <col min="30" max="30" width="13.109375" bestFit="1" customWidth="1"/>
    <col min="31" max="31" width="6.5546875" bestFit="1" customWidth="1"/>
    <col min="32" max="32" width="19.88671875" bestFit="1" customWidth="1"/>
    <col min="33" max="33" width="16.44140625" bestFit="1" customWidth="1"/>
    <col min="34" max="34" width="15.44140625" bestFit="1" customWidth="1"/>
    <col min="35" max="35" width="11" bestFit="1" customWidth="1"/>
    <col min="36" max="36" width="16.88671875" bestFit="1" customWidth="1"/>
    <col min="37" max="37" width="21.5546875" bestFit="1" customWidth="1"/>
    <col min="38" max="38" width="21" bestFit="1" customWidth="1"/>
    <col min="39" max="39" width="16.5546875" bestFit="1" customWidth="1"/>
  </cols>
  <sheetData>
    <row r="1" spans="1:64" x14ac:dyDescent="0.3">
      <c r="A1" s="1" t="s">
        <v>0</v>
      </c>
      <c r="B1" s="1" t="s">
        <v>1</v>
      </c>
      <c r="C1" s="16" t="s">
        <v>2</v>
      </c>
      <c r="D1" s="6" t="s">
        <v>3</v>
      </c>
      <c r="E1" s="1" t="s">
        <v>4</v>
      </c>
      <c r="F1" s="1" t="s">
        <v>5</v>
      </c>
      <c r="G1" s="6" t="s">
        <v>6</v>
      </c>
      <c r="H1" s="6" t="s">
        <v>7</v>
      </c>
      <c r="I1" s="11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21" t="s">
        <v>13</v>
      </c>
      <c r="O1" s="26" t="s">
        <v>14</v>
      </c>
      <c r="P1" s="31" t="s">
        <v>15</v>
      </c>
      <c r="Q1" s="36" t="s">
        <v>16</v>
      </c>
      <c r="R1" s="41" t="s">
        <v>17</v>
      </c>
      <c r="S1" s="1" t="s">
        <v>18</v>
      </c>
      <c r="T1" s="1" t="s">
        <v>19</v>
      </c>
      <c r="U1" s="6" t="s">
        <v>20</v>
      </c>
      <c r="V1" s="1" t="s">
        <v>21</v>
      </c>
      <c r="W1" s="16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</row>
    <row r="2" spans="1:64" x14ac:dyDescent="0.3">
      <c r="A2" t="s">
        <v>39</v>
      </c>
      <c r="B2" t="s">
        <v>40</v>
      </c>
      <c r="C2" s="17">
        <v>44826</v>
      </c>
      <c r="D2" s="7">
        <v>200000</v>
      </c>
      <c r="E2" t="s">
        <v>41</v>
      </c>
      <c r="F2" t="s">
        <v>42</v>
      </c>
      <c r="G2" s="7">
        <v>200000</v>
      </c>
      <c r="H2" s="7">
        <v>64800</v>
      </c>
      <c r="I2" s="12">
        <f>H2/G2*100</f>
        <v>32.4</v>
      </c>
      <c r="J2" s="7">
        <v>193809</v>
      </c>
      <c r="K2" s="7">
        <v>30348</v>
      </c>
      <c r="L2" s="7">
        <f>G2-K2</f>
        <v>169652</v>
      </c>
      <c r="M2" s="7">
        <v>119140.671875</v>
      </c>
      <c r="N2" s="22">
        <f>L2/M2</f>
        <v>1.4239637676208128</v>
      </c>
      <c r="O2" s="27">
        <v>996</v>
      </c>
      <c r="P2" s="32">
        <f>L2/O2</f>
        <v>170.33333333333334</v>
      </c>
      <c r="Q2" s="37" t="s">
        <v>43</v>
      </c>
      <c r="R2" s="42">
        <f>ABS(N6-N2)*100</f>
        <v>32.565755285843913</v>
      </c>
      <c r="S2" t="s">
        <v>44</v>
      </c>
      <c r="U2" s="7">
        <v>30000</v>
      </c>
      <c r="V2" t="s">
        <v>45</v>
      </c>
      <c r="W2" s="17" t="s">
        <v>46</v>
      </c>
      <c r="Z2">
        <v>401</v>
      </c>
      <c r="AA2">
        <v>72</v>
      </c>
      <c r="AL2" s="2"/>
      <c r="BC2" s="2"/>
      <c r="BE2" s="2"/>
    </row>
    <row r="3" spans="1:64" ht="15" thickBot="1" x14ac:dyDescent="0.35">
      <c r="A3" t="s">
        <v>47</v>
      </c>
      <c r="B3" t="s">
        <v>48</v>
      </c>
      <c r="C3" s="17">
        <v>45308</v>
      </c>
      <c r="D3" s="7">
        <v>221500</v>
      </c>
      <c r="E3" t="s">
        <v>41</v>
      </c>
      <c r="F3" t="s">
        <v>42</v>
      </c>
      <c r="G3" s="7">
        <v>221500</v>
      </c>
      <c r="H3" s="7">
        <v>139300</v>
      </c>
      <c r="I3" s="12">
        <f>H3/G3*100</f>
        <v>62.889390519187359</v>
      </c>
      <c r="J3" s="7">
        <v>327666</v>
      </c>
      <c r="K3" s="7">
        <v>84637</v>
      </c>
      <c r="L3" s="7">
        <f>G3-K3</f>
        <v>136863</v>
      </c>
      <c r="M3" s="7">
        <v>177134.84375</v>
      </c>
      <c r="N3" s="22">
        <f>L3/M3</f>
        <v>0.77264866190393444</v>
      </c>
      <c r="O3" s="27">
        <v>1260</v>
      </c>
      <c r="P3" s="32">
        <f>L3/O3</f>
        <v>108.62142857142857</v>
      </c>
      <c r="Q3" s="37" t="s">
        <v>43</v>
      </c>
      <c r="R3" s="42">
        <f>ABS(N6-N3)*100</f>
        <v>32.56575528584392</v>
      </c>
      <c r="S3" t="s">
        <v>44</v>
      </c>
      <c r="U3" s="7">
        <v>63600</v>
      </c>
      <c r="V3" t="s">
        <v>45</v>
      </c>
      <c r="W3" s="17" t="s">
        <v>46</v>
      </c>
      <c r="Z3">
        <v>401</v>
      </c>
      <c r="AA3">
        <v>72</v>
      </c>
    </row>
    <row r="4" spans="1:64" ht="15" thickTop="1" x14ac:dyDescent="0.3">
      <c r="A4" s="3"/>
      <c r="B4" s="3"/>
      <c r="C4" s="18" t="s">
        <v>49</v>
      </c>
      <c r="D4" s="8">
        <f>+SUM(D2:D3)</f>
        <v>421500</v>
      </c>
      <c r="E4" s="3"/>
      <c r="F4" s="3"/>
      <c r="G4" s="8">
        <f>+SUM(G2:G3)</f>
        <v>421500</v>
      </c>
      <c r="H4" s="8">
        <f>+SUM(H2:H3)</f>
        <v>204100</v>
      </c>
      <c r="I4" s="13"/>
      <c r="J4" s="8">
        <f>+SUM(J2:J3)</f>
        <v>521475</v>
      </c>
      <c r="K4" s="8"/>
      <c r="L4" s="8">
        <f>+SUM(L2:L3)</f>
        <v>306515</v>
      </c>
      <c r="M4" s="8">
        <f>+SUM(M2:M3)</f>
        <v>296275.515625</v>
      </c>
      <c r="N4" s="23"/>
      <c r="O4" s="28"/>
      <c r="P4" s="33">
        <f>AVERAGE(P2:P3)</f>
        <v>139.47738095238094</v>
      </c>
      <c r="Q4" s="38"/>
      <c r="R4" s="43">
        <f>ABS(N6-N5)*100</f>
        <v>6.3745531091299545</v>
      </c>
      <c r="S4" s="3"/>
      <c r="T4" s="3"/>
      <c r="U4" s="8"/>
      <c r="V4" s="3"/>
      <c r="W4" s="18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</row>
    <row r="5" spans="1:64" x14ac:dyDescent="0.3">
      <c r="A5" s="4"/>
      <c r="B5" s="4"/>
      <c r="C5" s="19"/>
      <c r="D5" s="9"/>
      <c r="E5" s="4"/>
      <c r="F5" s="4"/>
      <c r="G5" s="9"/>
      <c r="H5" s="9" t="s">
        <v>50</v>
      </c>
      <c r="I5" s="14">
        <f>H4/G4*100</f>
        <v>48.422301304863581</v>
      </c>
      <c r="J5" s="9"/>
      <c r="K5" s="9"/>
      <c r="L5" s="9"/>
      <c r="M5" s="9" t="s">
        <v>51</v>
      </c>
      <c r="N5" s="24">
        <f>L4/M4</f>
        <v>1.0345606836710741</v>
      </c>
      <c r="O5" s="29"/>
      <c r="P5" s="34" t="s">
        <v>52</v>
      </c>
      <c r="Q5" s="39">
        <f>STDEV(N2:N3)</f>
        <v>0.46054932794163744</v>
      </c>
      <c r="R5" s="44"/>
      <c r="S5" s="4"/>
      <c r="T5" s="4"/>
      <c r="U5" s="9"/>
      <c r="V5" s="4"/>
      <c r="W5" s="19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</row>
    <row r="6" spans="1:64" x14ac:dyDescent="0.3">
      <c r="A6" s="5"/>
      <c r="B6" s="5"/>
      <c r="C6" s="20"/>
      <c r="D6" s="10"/>
      <c r="E6" s="5"/>
      <c r="F6" s="5"/>
      <c r="G6" s="10"/>
      <c r="H6" s="10" t="s">
        <v>53</v>
      </c>
      <c r="I6" s="15">
        <f>STDEV(I2:I3)</f>
        <v>21.559254790362218</v>
      </c>
      <c r="J6" s="10"/>
      <c r="K6" s="10"/>
      <c r="L6" s="10"/>
      <c r="M6" s="10" t="s">
        <v>54</v>
      </c>
      <c r="N6" s="25">
        <f>AVERAGE(N2:N3)</f>
        <v>1.0983062147623737</v>
      </c>
      <c r="O6" s="30"/>
      <c r="P6" s="35" t="s">
        <v>55</v>
      </c>
      <c r="Q6" s="46">
        <f>AVERAGE(R2:R3)</f>
        <v>32.56575528584392</v>
      </c>
      <c r="R6" s="45" t="s">
        <v>56</v>
      </c>
      <c r="S6" s="5">
        <f>+(Q6/N6)</f>
        <v>29.650888657576932</v>
      </c>
      <c r="T6" s="5"/>
      <c r="U6" s="10"/>
      <c r="V6" s="5"/>
      <c r="W6" s="20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</row>
    <row r="9" spans="1:64" ht="15.6" x14ac:dyDescent="0.3">
      <c r="B9" s="47" t="s">
        <v>57</v>
      </c>
    </row>
    <row r="10" spans="1:64" ht="15.6" x14ac:dyDescent="0.3">
      <c r="B10" s="47" t="s">
        <v>58</v>
      </c>
    </row>
    <row r="11" spans="1:64" ht="15.6" x14ac:dyDescent="0.3">
      <c r="B11" s="47" t="s">
        <v>59</v>
      </c>
    </row>
    <row r="12" spans="1:64" ht="15.6" x14ac:dyDescent="0.3">
      <c r="B12" s="47" t="s">
        <v>60</v>
      </c>
    </row>
  </sheetData>
  <sheetProtection algorithmName="SHA-512" hashValue="FJrRY7O7GBA92YG0hv/TW/D9gdUHd3cqcbE91RPttyuHa/kSAAY6MEQSr6okCNTDc6CwBP7UajXGlD3DOkgmUA==" saltValue="u++y3ytNlnDwQ9QYlUbOEg==" spinCount="100000" sheet="1" objects="1" scenarios="1"/>
  <conditionalFormatting sqref="A2:AM3">
    <cfRule type="expression" dxfId="1" priority="1" stopIfTrue="1">
      <formula>MOD(ROW(),4)&gt;1</formula>
    </cfRule>
    <cfRule type="expression" dxfId="0" priority="2" stopIfTrue="1">
      <formula>MOD(ROW(),4)&lt;2</formula>
    </cfRule>
  </conditionalFormatting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E.C.F. Analysis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Andy Ross</dc:creator>
  <cp:lastModifiedBy>Brandi Clark</cp:lastModifiedBy>
  <dcterms:created xsi:type="dcterms:W3CDTF">2025-02-03T05:43:15Z</dcterms:created>
  <dcterms:modified xsi:type="dcterms:W3CDTF">2025-03-04T03:02:08Z</dcterms:modified>
</cp:coreProperties>
</file>