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3E4F41FE47FB958299002EEC5A9E141DD05267B7" xr6:coauthVersionLast="47" xr6:coauthVersionMax="47" xr10:uidLastSave="{60272FFF-D96A-4496-AD08-4D0070F1557C}"/>
  <bookViews>
    <workbookView xWindow="28680" yWindow="-120" windowWidth="29040" windowHeight="15720" xr2:uid="{00000000-000D-0000-FFFF-FFFF0000000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P2" i="2" s="1"/>
  <c r="I3" i="2"/>
  <c r="L3" i="2"/>
  <c r="P3" i="2" s="1"/>
  <c r="I4" i="2"/>
  <c r="L4" i="2"/>
  <c r="P4" i="2" s="1"/>
  <c r="I5" i="2"/>
  <c r="L5" i="2"/>
  <c r="P5" i="2" s="1"/>
  <c r="I6" i="2"/>
  <c r="L6" i="2"/>
  <c r="I7" i="2"/>
  <c r="L7" i="2"/>
  <c r="P7" i="2" s="1"/>
  <c r="I8" i="2"/>
  <c r="L8" i="2"/>
  <c r="I9" i="2"/>
  <c r="L9" i="2"/>
  <c r="P9" i="2" s="1"/>
  <c r="I10" i="2"/>
  <c r="L10" i="2"/>
  <c r="P10" i="2" s="1"/>
  <c r="D11" i="2"/>
  <c r="G11" i="2"/>
  <c r="H11" i="2"/>
  <c r="J11" i="2"/>
  <c r="M11" i="2"/>
  <c r="N7" i="2" l="1"/>
  <c r="N2" i="2"/>
  <c r="N5" i="2"/>
  <c r="I13" i="2"/>
  <c r="N3" i="2"/>
  <c r="I12" i="2"/>
  <c r="P11" i="2"/>
  <c r="N10" i="2"/>
  <c r="N9" i="2"/>
  <c r="P8" i="2"/>
  <c r="N8" i="2"/>
  <c r="P6" i="2"/>
  <c r="N6" i="2"/>
  <c r="L11" i="2"/>
  <c r="N12" i="2" s="1"/>
  <c r="N4" i="2"/>
  <c r="N13" i="2" l="1"/>
  <c r="Q12" i="2"/>
  <c r="R10" i="2" l="1"/>
  <c r="R6" i="2"/>
  <c r="R8" i="2"/>
  <c r="R4" i="2"/>
  <c r="R11" i="2"/>
  <c r="R3" i="2"/>
  <c r="R2" i="2"/>
  <c r="R5" i="2"/>
  <c r="R9" i="2"/>
  <c r="R7" i="2"/>
  <c r="Q13" i="2" l="1"/>
  <c r="S13" i="2" s="1"/>
</calcChain>
</file>

<file path=xl/sharedStrings.xml><?xml version="1.0" encoding="utf-8"?>
<sst xmlns="http://schemas.openxmlformats.org/spreadsheetml/2006/main" count="133" uniqueCount="83">
  <si>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</si>
  <si>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</si>
  <si>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</si>
  <si>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</si>
  <si>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</si>
  <si>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</si>
  <si>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</si>
  <si>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</si>
  <si>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</si>
  <si>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</si>
  <si>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</si>
  <si>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</si>
  <si>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</si>
  <si>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</si>
  <si>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</si>
  <si>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</si>
  <si>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</si>
  <si>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</si>
  <si>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</si>
  <si>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</si>
  <si>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</si>
  <si>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</si>
  <si>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</si>
  <si>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</si>
  <si>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</si>
  <si>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</si>
  <si>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</si>
  <si>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</si>
  <si>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</si>
  <si>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</si>
  <si>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</si>
  <si>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</si>
  <si>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</si>
  <si>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</si>
  <si>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</si>
  <si>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</si>
  <si>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</si>
  <si>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</si>
  <si>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</si>
  <si>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 SCHMEID RD</t>
  </si>
  <si>
    <t>WD</t>
  </si>
  <si>
    <t>00001</t>
  </si>
  <si>
    <t>No</t>
  </si>
  <si>
    <t xml:space="preserve">  /  /    </t>
  </si>
  <si>
    <t>HONEYMOON HEIGHTS</t>
  </si>
  <si>
    <t>03-ARM'S LENGTH</t>
  </si>
  <si>
    <t>00005</t>
  </si>
  <si>
    <t>RESIDENTIAL</t>
  </si>
  <si>
    <t>DOUBLEWIDE</t>
  </si>
  <si>
    <t>004-002-042-20</t>
  </si>
  <si>
    <t>004-002-042-40</t>
  </si>
  <si>
    <t>11379 N BACKUS RD</t>
  </si>
  <si>
    <t>004-003-008-20</t>
  </si>
  <si>
    <t>8278 W SCHMEID RD</t>
  </si>
  <si>
    <t>004-003-011-50</t>
  </si>
  <si>
    <t>8736 W CUTLER RD</t>
  </si>
  <si>
    <t>004-007-009-00</t>
  </si>
  <si>
    <t>10750 N GRAVEL RIDGE RD</t>
  </si>
  <si>
    <t>00004</t>
  </si>
  <si>
    <t>TWO-STORY</t>
  </si>
  <si>
    <t>AGRICULTURAL</t>
  </si>
  <si>
    <t>MODULAR</t>
  </si>
  <si>
    <t>004-019-007-00</t>
  </si>
  <si>
    <t>8226 N GRAVEL RIDGE RD</t>
  </si>
  <si>
    <t>004-019-011-42</t>
  </si>
  <si>
    <t>11730 W ALMY RD</t>
  </si>
  <si>
    <t>004-019-018-00</t>
  </si>
  <si>
    <t>11752 W ALMY RD</t>
  </si>
  <si>
    <t>004-500-004-00</t>
  </si>
  <si>
    <t>6061 W CUTLER RD</t>
  </si>
  <si>
    <t>004-012-014-40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</si>
  <si>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</si>
  <si>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</si>
  <si>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</si>
  <si>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</si>
  <si>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</si>
  <si>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</si>
  <si>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</si>
  <si>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</si>
  <si>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MOBILE HOMES       ECF</t>
  </si>
  <si>
    <t xml:space="preserve">2025 CATO </t>
  </si>
  <si>
    <t>2025 ANALYZED        2.013</t>
  </si>
  <si>
    <t>2025 USED                  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</si>
</sst>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0"/>
  <sheetViews>
    <sheetView tabSelected="1" workbookViewId="0">
      <selection activeCell="B20" sqref="B20"/>
    </sheetView>
  </sheetViews>
  <sheetFormatPr defaultRowHeight="14.4" x14ac:dyDescent="0.3"/>
  <cols>
    <col min="1" max="1" width="14.33203125" bestFit="1" customWidth="1"/>
    <col min="2" max="2" width="27.109375" bestFit="1" customWidth="1"/>
    <col min="3" max="3" width="9.33203125" style="17" bestFit="1" customWidth="1"/>
    <col min="4" max="4" width="11.88671875" style="7" bestFit="1" customWidth="1"/>
    <col min="5" max="5" width="5.5546875" bestFit="1" customWidth="1"/>
    <col min="6" max="6" width="30.109375" bestFit="1" customWidth="1"/>
    <col min="7" max="7" width="11.88671875" style="7" bestFit="1" customWidth="1"/>
    <col min="8" max="8" width="14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7.6640625" style="22" bestFit="1" customWidth="1"/>
    <col min="15" max="15" width="10.109375" style="27" bestFit="1" customWidth="1"/>
    <col min="16" max="16" width="15.5546875" style="32" bestFit="1" customWidth="1"/>
    <col min="17" max="17" width="8.6640625" style="40" bestFit="1" customWidth="1"/>
    <col min="18" max="18" width="18.88671875" style="42" bestFit="1" customWidth="1"/>
    <col min="19" max="19" width="14.33203125" bestFit="1" customWidth="1"/>
    <col min="20" max="20" width="19.554687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43.5546875" bestFit="1" customWidth="1"/>
    <col min="25" max="25" width="26.109375" bestFit="1" customWidth="1"/>
    <col min="26" max="27" width="13.6640625" bestFit="1" customWidth="1"/>
    <col min="28" max="28" width="18" bestFit="1" customWidth="1"/>
    <col min="29" max="29" width="6.88671875" bestFit="1" customWidth="1"/>
    <col min="30" max="30" width="13.109375" bestFit="1" customWidth="1"/>
    <col min="31" max="31" width="6.5546875" bestFit="1" customWidth="1"/>
    <col min="32" max="32" width="19.88671875" bestFit="1" customWidth="1"/>
    <col min="33" max="33" width="16.44140625" bestFit="1" customWidth="1"/>
    <col min="34" max="34" width="15.44140625" bestFit="1" customWidth="1"/>
    <col min="35" max="35" width="11" bestFit="1" customWidth="1"/>
    <col min="36" max="36" width="16.88671875" bestFit="1" customWidth="1"/>
    <col min="37" max="37" width="21.5546875" bestFit="1" customWidth="1"/>
    <col min="38" max="38" width="21" bestFit="1" customWidth="1"/>
    <col min="39" max="39" width="16.5546875" bestFit="1" customWidth="1"/>
  </cols>
  <sheetData>
    <row r="1" spans="1:64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49</v>
      </c>
      <c r="B2" t="s">
        <v>39</v>
      </c>
      <c r="C2" s="17">
        <v>44708</v>
      </c>
      <c r="D2" s="7">
        <v>25000</v>
      </c>
      <c r="E2" t="s">
        <v>40</v>
      </c>
      <c r="F2" t="s">
        <v>45</v>
      </c>
      <c r="G2" s="7">
        <v>25000</v>
      </c>
      <c r="H2" s="7">
        <v>5300</v>
      </c>
      <c r="I2" s="12">
        <f t="shared" ref="I2:I6" si="0">H2/G2*100</f>
        <v>21.2</v>
      </c>
      <c r="J2" s="7">
        <v>14460</v>
      </c>
      <c r="K2" s="7">
        <v>10948</v>
      </c>
      <c r="L2" s="7">
        <f t="shared" ref="L2:L6" si="1">G2-K2</f>
        <v>14052</v>
      </c>
      <c r="M2" s="7">
        <v>2958.71948242188</v>
      </c>
      <c r="N2" s="22">
        <f t="shared" ref="N2:N6" si="2">L2/M2</f>
        <v>4.7493519015522345</v>
      </c>
      <c r="O2" s="27">
        <v>0</v>
      </c>
      <c r="P2" s="32" t="e">
        <f t="shared" ref="P2:P6" si="3">L2/O2</f>
        <v>#DIV/0!</v>
      </c>
      <c r="Q2" s="37" t="s">
        <v>46</v>
      </c>
      <c r="R2" s="42">
        <f>ABS(N13-N2)*100</f>
        <v>228.9416307460844</v>
      </c>
      <c r="S2" t="s">
        <v>48</v>
      </c>
      <c r="U2" s="7">
        <v>10948</v>
      </c>
      <c r="V2" t="s">
        <v>42</v>
      </c>
      <c r="W2" s="17" t="s">
        <v>43</v>
      </c>
      <c r="Y2" t="s">
        <v>47</v>
      </c>
      <c r="Z2">
        <v>401</v>
      </c>
      <c r="AA2">
        <v>43</v>
      </c>
    </row>
    <row r="3" spans="1:64" x14ac:dyDescent="0.3">
      <c r="A3" t="s">
        <v>50</v>
      </c>
      <c r="B3" t="s">
        <v>51</v>
      </c>
      <c r="C3" s="17">
        <v>44708</v>
      </c>
      <c r="D3" s="7">
        <v>200200</v>
      </c>
      <c r="E3" t="s">
        <v>40</v>
      </c>
      <c r="F3" t="s">
        <v>45</v>
      </c>
      <c r="G3" s="7">
        <v>200200</v>
      </c>
      <c r="H3" s="7">
        <v>36100</v>
      </c>
      <c r="I3" s="12">
        <f t="shared" si="0"/>
        <v>18.031968031968031</v>
      </c>
      <c r="J3" s="7">
        <v>132629</v>
      </c>
      <c r="K3" s="7">
        <v>43910</v>
      </c>
      <c r="L3" s="7">
        <f t="shared" si="1"/>
        <v>156290</v>
      </c>
      <c r="M3" s="7">
        <v>74742.2109375</v>
      </c>
      <c r="N3" s="22">
        <f t="shared" si="2"/>
        <v>2.0910540113763947</v>
      </c>
      <c r="O3" s="27">
        <v>1539</v>
      </c>
      <c r="P3" s="32">
        <f t="shared" si="3"/>
        <v>101.55295646523717</v>
      </c>
      <c r="Q3" s="37" t="s">
        <v>46</v>
      </c>
      <c r="R3" s="42">
        <f>ABS(N13-N3)*100</f>
        <v>36.888158271499584</v>
      </c>
      <c r="S3" t="s">
        <v>48</v>
      </c>
      <c r="U3" s="7">
        <v>33060</v>
      </c>
      <c r="V3" t="s">
        <v>42</v>
      </c>
      <c r="W3" s="17" t="s">
        <v>43</v>
      </c>
      <c r="Y3" t="s">
        <v>47</v>
      </c>
      <c r="Z3">
        <v>401</v>
      </c>
      <c r="AA3">
        <v>72</v>
      </c>
    </row>
    <row r="4" spans="1:64" x14ac:dyDescent="0.3">
      <c r="A4" t="s">
        <v>52</v>
      </c>
      <c r="B4" t="s">
        <v>53</v>
      </c>
      <c r="C4" s="17">
        <v>44830</v>
      </c>
      <c r="D4" s="7">
        <v>225000</v>
      </c>
      <c r="E4" t="s">
        <v>40</v>
      </c>
      <c r="F4" t="s">
        <v>45</v>
      </c>
      <c r="G4" s="7">
        <v>225000</v>
      </c>
      <c r="H4" s="7">
        <v>64400</v>
      </c>
      <c r="I4" s="12">
        <f t="shared" si="0"/>
        <v>28.62222222222222</v>
      </c>
      <c r="J4" s="7">
        <v>150430</v>
      </c>
      <c r="K4" s="7">
        <v>56567</v>
      </c>
      <c r="L4" s="7">
        <f t="shared" si="1"/>
        <v>168433</v>
      </c>
      <c r="M4" s="7">
        <v>79075.8203125</v>
      </c>
      <c r="N4" s="22">
        <f t="shared" si="2"/>
        <v>2.1300190037152831</v>
      </c>
      <c r="O4" s="27">
        <v>1350</v>
      </c>
      <c r="P4" s="32">
        <f t="shared" si="3"/>
        <v>124.76518518518519</v>
      </c>
      <c r="Q4" s="37" t="s">
        <v>46</v>
      </c>
      <c r="R4" s="42">
        <f>ABS(N13-N4)*100</f>
        <v>32.991659037610745</v>
      </c>
      <c r="S4" t="s">
        <v>48</v>
      </c>
      <c r="U4" s="7">
        <v>42583</v>
      </c>
      <c r="V4" t="s">
        <v>42</v>
      </c>
      <c r="W4" s="17" t="s">
        <v>43</v>
      </c>
      <c r="Y4" t="s">
        <v>47</v>
      </c>
      <c r="Z4">
        <v>401</v>
      </c>
      <c r="AA4">
        <v>49</v>
      </c>
    </row>
    <row r="5" spans="1:64" x14ac:dyDescent="0.3">
      <c r="A5" t="s">
        <v>54</v>
      </c>
      <c r="B5" t="s">
        <v>55</v>
      </c>
      <c r="C5" s="17">
        <v>44910</v>
      </c>
      <c r="D5" s="7">
        <v>150000</v>
      </c>
      <c r="E5" t="s">
        <v>40</v>
      </c>
      <c r="F5" t="s">
        <v>45</v>
      </c>
      <c r="G5" s="7">
        <v>150000</v>
      </c>
      <c r="H5" s="7">
        <v>45900</v>
      </c>
      <c r="I5" s="12">
        <f t="shared" si="0"/>
        <v>30.599999999999998</v>
      </c>
      <c r="J5" s="7">
        <v>103423</v>
      </c>
      <c r="K5" s="7">
        <v>45819</v>
      </c>
      <c r="L5" s="7">
        <f t="shared" si="1"/>
        <v>104181</v>
      </c>
      <c r="M5" s="7">
        <v>48529.06640625</v>
      </c>
      <c r="N5" s="22">
        <f t="shared" si="2"/>
        <v>2.146775277477472</v>
      </c>
      <c r="O5" s="27">
        <v>1344</v>
      </c>
      <c r="P5" s="32">
        <f t="shared" si="3"/>
        <v>77.515625</v>
      </c>
      <c r="Q5" s="37" t="s">
        <v>46</v>
      </c>
      <c r="R5" s="42">
        <f>ABS(N13-N5)*100</f>
        <v>31.316031661391854</v>
      </c>
      <c r="S5" t="s">
        <v>48</v>
      </c>
      <c r="U5" s="7">
        <v>15108</v>
      </c>
      <c r="V5" t="s">
        <v>42</v>
      </c>
      <c r="W5" s="17" t="s">
        <v>43</v>
      </c>
      <c r="Y5" t="s">
        <v>47</v>
      </c>
      <c r="Z5">
        <v>401</v>
      </c>
      <c r="AA5">
        <v>47</v>
      </c>
    </row>
    <row r="6" spans="1:64" x14ac:dyDescent="0.3">
      <c r="A6" t="s">
        <v>56</v>
      </c>
      <c r="B6" t="s">
        <v>57</v>
      </c>
      <c r="C6" s="17">
        <v>45084</v>
      </c>
      <c r="D6" s="7">
        <v>388000</v>
      </c>
      <c r="E6" t="s">
        <v>40</v>
      </c>
      <c r="F6" t="s">
        <v>45</v>
      </c>
      <c r="G6" s="7">
        <v>388000</v>
      </c>
      <c r="H6" s="7">
        <v>144600</v>
      </c>
      <c r="I6" s="12">
        <f t="shared" si="0"/>
        <v>37.268041237113401</v>
      </c>
      <c r="J6" s="7">
        <v>346294</v>
      </c>
      <c r="K6" s="7">
        <v>182500</v>
      </c>
      <c r="L6" s="7">
        <f t="shared" si="1"/>
        <v>205500</v>
      </c>
      <c r="M6" s="7">
        <v>165448.484375</v>
      </c>
      <c r="N6" s="22">
        <f t="shared" si="2"/>
        <v>1.2420784679672288</v>
      </c>
      <c r="O6" s="27">
        <v>1960</v>
      </c>
      <c r="P6" s="32">
        <f t="shared" si="3"/>
        <v>104.84693877551021</v>
      </c>
      <c r="Q6" s="37" t="s">
        <v>58</v>
      </c>
      <c r="R6" s="42">
        <f>ABS(N13-N6)*100</f>
        <v>121.78571261241618</v>
      </c>
      <c r="S6" t="s">
        <v>59</v>
      </c>
      <c r="U6" s="7">
        <v>164441</v>
      </c>
      <c r="V6" t="s">
        <v>42</v>
      </c>
      <c r="W6" s="17" t="s">
        <v>43</v>
      </c>
      <c r="Y6" t="s">
        <v>60</v>
      </c>
      <c r="Z6">
        <v>101</v>
      </c>
      <c r="AA6">
        <v>69</v>
      </c>
    </row>
    <row r="7" spans="1:64" x14ac:dyDescent="0.3">
      <c r="A7" t="s">
        <v>62</v>
      </c>
      <c r="B7" t="s">
        <v>63</v>
      </c>
      <c r="C7" s="17">
        <v>45240</v>
      </c>
      <c r="D7" s="7">
        <v>200000</v>
      </c>
      <c r="E7" t="s">
        <v>40</v>
      </c>
      <c r="F7" t="s">
        <v>45</v>
      </c>
      <c r="G7" s="7">
        <v>200000</v>
      </c>
      <c r="H7" s="7">
        <v>60400</v>
      </c>
      <c r="I7" s="12">
        <f t="shared" ref="I7:I9" si="4">H7/G7*100</f>
        <v>30.2</v>
      </c>
      <c r="J7" s="7">
        <v>103974</v>
      </c>
      <c r="K7" s="7">
        <v>31066</v>
      </c>
      <c r="L7" s="7">
        <f t="shared" ref="L7:L9" si="5">G7-K7</f>
        <v>168934</v>
      </c>
      <c r="M7" s="7">
        <v>61422.07421875</v>
      </c>
      <c r="N7" s="22">
        <f t="shared" ref="N7:N9" si="6">L7/M7</f>
        <v>2.7503792756713903</v>
      </c>
      <c r="O7" s="27">
        <v>1248</v>
      </c>
      <c r="P7" s="32">
        <f t="shared" ref="P7:P9" si="7">L7/O7</f>
        <v>135.36378205128204</v>
      </c>
      <c r="Q7" s="37" t="s">
        <v>46</v>
      </c>
      <c r="R7" s="42">
        <f>ABS(N13-N7)*100</f>
        <v>29.044368157999976</v>
      </c>
      <c r="S7" t="s">
        <v>48</v>
      </c>
      <c r="U7" s="7">
        <v>27480</v>
      </c>
      <c r="V7" t="s">
        <v>42</v>
      </c>
      <c r="W7" s="17" t="s">
        <v>43</v>
      </c>
      <c r="Y7" t="s">
        <v>47</v>
      </c>
      <c r="Z7">
        <v>401</v>
      </c>
      <c r="AA7">
        <v>47</v>
      </c>
    </row>
    <row r="8" spans="1:64" x14ac:dyDescent="0.3">
      <c r="A8" t="s">
        <v>64</v>
      </c>
      <c r="B8" t="s">
        <v>65</v>
      </c>
      <c r="C8" s="17">
        <v>44701</v>
      </c>
      <c r="D8" s="7">
        <v>120000</v>
      </c>
      <c r="E8" t="s">
        <v>40</v>
      </c>
      <c r="F8" t="s">
        <v>45</v>
      </c>
      <c r="G8" s="7">
        <v>120000</v>
      </c>
      <c r="H8" s="7">
        <v>30300</v>
      </c>
      <c r="I8" s="12">
        <f t="shared" si="4"/>
        <v>25.25</v>
      </c>
      <c r="J8" s="7">
        <v>67324</v>
      </c>
      <c r="K8" s="7">
        <v>15167</v>
      </c>
      <c r="L8" s="7">
        <f t="shared" si="5"/>
        <v>104833</v>
      </c>
      <c r="M8" s="7">
        <v>43940.18359375</v>
      </c>
      <c r="N8" s="22">
        <f t="shared" si="6"/>
        <v>2.385811606279026</v>
      </c>
      <c r="O8" s="27">
        <v>1232</v>
      </c>
      <c r="P8" s="32">
        <f t="shared" si="7"/>
        <v>85.091720779220779</v>
      </c>
      <c r="Q8" s="37" t="s">
        <v>46</v>
      </c>
      <c r="R8" s="42">
        <f>ABS(N13-N8)*100</f>
        <v>7.4123987812364511</v>
      </c>
      <c r="S8" t="s">
        <v>48</v>
      </c>
      <c r="U8" s="7">
        <v>14080</v>
      </c>
      <c r="V8" t="s">
        <v>42</v>
      </c>
      <c r="W8" s="17" t="s">
        <v>43</v>
      </c>
      <c r="Y8" t="s">
        <v>47</v>
      </c>
      <c r="Z8">
        <v>401</v>
      </c>
      <c r="AA8">
        <v>47</v>
      </c>
    </row>
    <row r="9" spans="1:64" x14ac:dyDescent="0.3">
      <c r="A9" t="s">
        <v>66</v>
      </c>
      <c r="B9" t="s">
        <v>67</v>
      </c>
      <c r="C9" s="17">
        <v>45097</v>
      </c>
      <c r="D9" s="7">
        <v>153000</v>
      </c>
      <c r="E9" t="s">
        <v>40</v>
      </c>
      <c r="F9" t="s">
        <v>45</v>
      </c>
      <c r="G9" s="7">
        <v>153000</v>
      </c>
      <c r="H9" s="7">
        <v>44700</v>
      </c>
      <c r="I9" s="12">
        <f t="shared" si="4"/>
        <v>29.215686274509807</v>
      </c>
      <c r="J9" s="7">
        <v>78819</v>
      </c>
      <c r="K9" s="7">
        <v>11900</v>
      </c>
      <c r="L9" s="7">
        <f t="shared" si="5"/>
        <v>141100</v>
      </c>
      <c r="M9" s="7">
        <v>56376.578125</v>
      </c>
      <c r="N9" s="22">
        <f t="shared" si="6"/>
        <v>2.5028124212709124</v>
      </c>
      <c r="O9" s="27">
        <v>1456</v>
      </c>
      <c r="P9" s="32">
        <f t="shared" si="7"/>
        <v>96.909340659340657</v>
      </c>
      <c r="Q9" s="37" t="s">
        <v>46</v>
      </c>
      <c r="R9" s="42">
        <f>ABS(N13-N9)*100</f>
        <v>4.2876827179521904</v>
      </c>
      <c r="S9" t="s">
        <v>48</v>
      </c>
      <c r="U9" s="7">
        <v>11900</v>
      </c>
      <c r="V9" t="s">
        <v>42</v>
      </c>
      <c r="W9" s="17" t="s">
        <v>43</v>
      </c>
      <c r="Y9" t="s">
        <v>47</v>
      </c>
      <c r="Z9">
        <v>401</v>
      </c>
      <c r="AA9">
        <v>53</v>
      </c>
    </row>
    <row r="10" spans="1:64" ht="15" thickBot="1" x14ac:dyDescent="0.35">
      <c r="A10" t="s">
        <v>68</v>
      </c>
      <c r="B10" t="s">
        <v>69</v>
      </c>
      <c r="C10" s="17">
        <v>44816</v>
      </c>
      <c r="D10" s="7">
        <v>165000</v>
      </c>
      <c r="E10" t="s">
        <v>40</v>
      </c>
      <c r="F10" t="s">
        <v>45</v>
      </c>
      <c r="G10" s="7">
        <v>156750</v>
      </c>
      <c r="H10" s="7">
        <v>38700</v>
      </c>
      <c r="I10" s="12">
        <f t="shared" ref="I10" si="8">H10/G10*100</f>
        <v>24.688995215311003</v>
      </c>
      <c r="J10" s="7">
        <v>84694</v>
      </c>
      <c r="K10" s="7">
        <v>10945</v>
      </c>
      <c r="L10" s="7">
        <f t="shared" ref="L10" si="9">G10-K10</f>
        <v>145805</v>
      </c>
      <c r="M10" s="7">
        <v>68096.953125</v>
      </c>
      <c r="N10" s="22">
        <f t="shared" ref="N10" si="10">L10/M10</f>
        <v>2.1411383815125724</v>
      </c>
      <c r="O10" s="27">
        <v>864</v>
      </c>
      <c r="P10" s="32">
        <f t="shared" ref="P10" si="11">L10/O10</f>
        <v>168.75578703703704</v>
      </c>
      <c r="Q10" s="37" t="s">
        <v>41</v>
      </c>
      <c r="R10" s="42">
        <f>ABS(N13-N10)*100</f>
        <v>31.879721257881812</v>
      </c>
      <c r="S10" t="s">
        <v>61</v>
      </c>
      <c r="U10" s="7">
        <v>10650</v>
      </c>
      <c r="V10" t="s">
        <v>42</v>
      </c>
      <c r="W10" s="17" t="s">
        <v>43</v>
      </c>
      <c r="X10" t="s">
        <v>70</v>
      </c>
      <c r="Y10" t="s">
        <v>44</v>
      </c>
      <c r="Z10">
        <v>401</v>
      </c>
      <c r="AA10">
        <v>52</v>
      </c>
    </row>
    <row r="11" spans="1:64" ht="15" thickTop="1" x14ac:dyDescent="0.3">
      <c r="A11" s="3"/>
      <c r="B11" s="3"/>
      <c r="C11" s="18" t="s">
        <v>71</v>
      </c>
      <c r="D11" s="8">
        <f>+SUM(D2:D10)</f>
        <v>1626200</v>
      </c>
      <c r="E11" s="3"/>
      <c r="F11" s="3"/>
      <c r="G11" s="8">
        <f>+SUM(G2:G10)</f>
        <v>1617950</v>
      </c>
      <c r="H11" s="8">
        <f>+SUM(H2:H10)</f>
        <v>470400</v>
      </c>
      <c r="I11" s="13"/>
      <c r="J11" s="8">
        <f>+SUM(J2:J10)</f>
        <v>1082047</v>
      </c>
      <c r="K11" s="8"/>
      <c r="L11" s="8">
        <f>+SUM(L2:L10)</f>
        <v>1209128</v>
      </c>
      <c r="M11" s="8">
        <f>+SUM(M2:M10)</f>
        <v>600590.09057617188</v>
      </c>
      <c r="N11" s="23"/>
      <c r="O11" s="28"/>
      <c r="P11" s="33" t="e">
        <f>AVERAGE(P2:P10)</f>
        <v>#DIV/0!</v>
      </c>
      <c r="Q11" s="38"/>
      <c r="R11" s="43">
        <f>ABS(N13-N12)*100</f>
        <v>44.670224413712887</v>
      </c>
      <c r="S11" s="3"/>
      <c r="T11" s="3"/>
      <c r="U11" s="8"/>
      <c r="V11" s="3"/>
      <c r="W11" s="1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64" x14ac:dyDescent="0.3">
      <c r="A12" s="4"/>
      <c r="B12" s="4"/>
      <c r="C12" s="19"/>
      <c r="D12" s="9"/>
      <c r="E12" s="4"/>
      <c r="F12" s="4"/>
      <c r="G12" s="9"/>
      <c r="H12" s="9" t="s">
        <v>72</v>
      </c>
      <c r="I12" s="14">
        <f>H11/G11*100</f>
        <v>29.073827992212369</v>
      </c>
      <c r="J12" s="9"/>
      <c r="K12" s="9"/>
      <c r="L12" s="9"/>
      <c r="M12" s="9" t="s">
        <v>73</v>
      </c>
      <c r="N12" s="24">
        <f>L11/M11</f>
        <v>2.0132333499542616</v>
      </c>
      <c r="O12" s="29"/>
      <c r="P12" s="34" t="s">
        <v>74</v>
      </c>
      <c r="Q12" s="39">
        <f>STDEV(N2:N10)</f>
        <v>0.95268783934511114</v>
      </c>
      <c r="R12" s="44"/>
      <c r="S12" s="4"/>
      <c r="T12" s="4"/>
      <c r="U12" s="9"/>
      <c r="V12" s="4"/>
      <c r="W12" s="19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64" x14ac:dyDescent="0.3">
      <c r="A13" s="5"/>
      <c r="B13" s="5"/>
      <c r="C13" s="20"/>
      <c r="D13" s="10"/>
      <c r="E13" s="5"/>
      <c r="F13" s="5"/>
      <c r="G13" s="10"/>
      <c r="H13" s="10" t="s">
        <v>75</v>
      </c>
      <c r="I13" s="15">
        <f>STDEV(I2:I10)</f>
        <v>5.6807030448004738</v>
      </c>
      <c r="J13" s="10"/>
      <c r="K13" s="10"/>
      <c r="L13" s="10"/>
      <c r="M13" s="10" t="s">
        <v>76</v>
      </c>
      <c r="N13" s="25">
        <f>AVERAGE(N2:N10)</f>
        <v>2.4599355940913905</v>
      </c>
      <c r="O13" s="30"/>
      <c r="P13" s="35" t="s">
        <v>77</v>
      </c>
      <c r="Q13" s="46">
        <f>AVERAGE(R2:R10)</f>
        <v>58.283040360452574</v>
      </c>
      <c r="R13" s="45" t="s">
        <v>78</v>
      </c>
      <c r="S13" s="5">
        <f>+(Q13/N13)</f>
        <v>23.69291313985811</v>
      </c>
      <c r="T13" s="5"/>
      <c r="U13" s="10"/>
      <c r="V13" s="5"/>
      <c r="W13" s="20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6" spans="1:64" ht="15.6" x14ac:dyDescent="0.3">
      <c r="B16" s="47" t="s">
        <v>80</v>
      </c>
    </row>
    <row r="17" spans="2:2" ht="15.6" x14ac:dyDescent="0.3">
      <c r="B17" s="47" t="s">
        <v>79</v>
      </c>
    </row>
    <row r="18" spans="2:2" ht="15.6" x14ac:dyDescent="0.3">
      <c r="B18" s="47" t="s">
        <v>81</v>
      </c>
    </row>
    <row r="19" spans="2:2" ht="15.6" x14ac:dyDescent="0.3">
      <c r="B19" s="47" t="s">
        <v>82</v>
      </c>
    </row>
    <row r="20" spans="2:2" ht="15.6" x14ac:dyDescent="0.3">
      <c r="B20" s="47"/>
    </row>
  </sheetData>
  <sheetProtection algorithmName="SHA-512" hashValue="HoXXyjtW4ZDoqqmJnWlingd0ZjciUC0K38LtuHsG5IVuFU35TAaNrt1ZEbKEGtvLqaz+PCcMmY2ckpXevBr6YQ==" saltValue="LC57GrIjDaz+bWZ1VBeIBw==" spinCount="100000" sheet="1" objects="1" scenarios="1"/>
  <conditionalFormatting sqref="A2:AM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2025-02-03T04:50:15Z</dcterms:created>
  <dcterms:modified xsi:type="dcterms:W3CDTF">2025-03-04T03:01:49Z</dcterms:modified>
</cp:coreProperties>
</file>