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3F57137E983C113DC96636AE59ED74B367E65A95" xr6:coauthVersionLast="47" xr6:coauthVersionMax="47" xr10:uidLastSave="{73DF3AB3-FFEF-4218-8C2A-3A40C661AFBB}"/>
  <bookViews>
    <workbookView xWindow="28680" yWindow="-120" windowWidth="29040" windowHeight="15720" xr2:uid="{00000000-000D-0000-FFFF-FFFF00000000}"/>
  </bookViews>
  <sheets>
    <sheet name="E.C.F. Analysis" sheetId="2" r:id="rId1"/>
    <sheet name="Sheet1" sheetId="1" r:id="rId2"/>
  </sheets>
  <calcPr calcId="191029" iterate="1" iterateCount="5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8" i="2" s="1"/>
  <c r="L2" i="2"/>
  <c r="N2" i="2" s="1"/>
  <c r="P2" i="2"/>
  <c r="I3" i="2"/>
  <c r="L3" i="2"/>
  <c r="P3" i="2" s="1"/>
  <c r="I4" i="2"/>
  <c r="L4" i="2"/>
  <c r="N4" i="2" s="1"/>
  <c r="I5" i="2"/>
  <c r="L5" i="2"/>
  <c r="N5" i="2" s="1"/>
  <c r="P5" i="2"/>
  <c r="D6" i="2"/>
  <c r="G6" i="2"/>
  <c r="H6" i="2"/>
  <c r="I7" i="2" s="1"/>
  <c r="J6" i="2"/>
  <c r="M6" i="2"/>
  <c r="N3" i="2" l="1"/>
  <c r="Q7" i="2" s="1"/>
  <c r="P4" i="2"/>
  <c r="P6" i="2" s="1"/>
  <c r="L6" i="2"/>
  <c r="N7" i="2" s="1"/>
  <c r="N8" i="2" l="1"/>
  <c r="R6" i="2" s="1"/>
  <c r="R3" i="2" l="1"/>
  <c r="R4" i="2"/>
  <c r="R2" i="2"/>
  <c r="R5" i="2"/>
  <c r="Q8" i="2" l="1"/>
  <c r="S8" i="2" s="1"/>
</calcChain>
</file>

<file path=xl/sharedStrings.xml><?xml version="1.0" encoding="utf-8"?>
<sst xmlns="http://schemas.openxmlformats.org/spreadsheetml/2006/main" count="88" uniqueCount="70">
  <si>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</si>
  <si>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</si>
  <si>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</si>
  <si>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</si>
  <si>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</si>
  <si>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</si>
  <si>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</si>
  <si>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</si>
  <si>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</si>
  <si>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</si>
  <si>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</si>
  <si>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</si>
  <si>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</si>
  <si>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</si>
  <si>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</si>
  <si>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</si>
  <si>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</si>
  <si>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</si>
  <si>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</si>
  <si>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</si>
  <si>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</si>
  <si>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</si>
  <si>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</si>
  <si>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</si>
  <si>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</si>
  <si>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</si>
  <si>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</si>
  <si>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</si>
  <si>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</si>
  <si>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</si>
  <si>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</si>
  <si>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</si>
  <si>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</si>
  <si>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</si>
  <si>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</si>
  <si>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</si>
  <si>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</si>
  <si>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</si>
  <si>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</si>
  <si>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004-230-278-00</t>
  </si>
  <si>
    <t>11577 CHANNEL DR</t>
  </si>
  <si>
    <t>WD</t>
  </si>
  <si>
    <t>03-ARM'S LENGTH</t>
  </si>
  <si>
    <t>00018</t>
  </si>
  <si>
    <t>RANCH</t>
  </si>
  <si>
    <t>No</t>
  </si>
  <si>
    <t xml:space="preserve">  /  /    </t>
  </si>
  <si>
    <t>HONEYMOON H LAKEFRONT</t>
  </si>
  <si>
    <t>ONE 1/2 STORY</t>
  </si>
  <si>
    <t>004-230-326-00</t>
  </si>
  <si>
    <t>6375 LAKESHORE DR</t>
  </si>
  <si>
    <t>004-340-009-00</t>
  </si>
  <si>
    <t>6048 W CUTLER RD</t>
  </si>
  <si>
    <t>00008</t>
  </si>
  <si>
    <t>BASS BEACH SUBD</t>
  </si>
  <si>
    <t>004-340-020-00</t>
  </si>
  <si>
    <t>6124 W CUTLER RD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</si>
  <si>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</si>
  <si>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</si>
  <si>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</si>
  <si>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</si>
  <si>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</si>
  <si>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</si>
  <si>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</si>
  <si>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</si>
  <si>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 xml:space="preserve">2025 CATO </t>
  </si>
  <si>
    <t>HONEYMOON H &amp;  BASS BEACH LAKEFRONT     ECF</t>
  </si>
  <si>
    <t>2025 ANALYZED            1.64</t>
  </si>
  <si>
    <t>2025 APPLIED                1.64</t>
  </si>
  <si>
    <t>TOWNLINE BAY NO SALES   USED HISTORICAL ECF OF 1.160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</si>
</sst>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7"/>
  <sheetViews>
    <sheetView tabSelected="1" workbookViewId="0">
      <selection activeCell="B21" sqref="B21"/>
    </sheetView>
  </sheetViews>
  <sheetFormatPr defaultRowHeight="14.4" x14ac:dyDescent="0.3"/>
  <cols>
    <col min="1" max="1" width="14.33203125" bestFit="1" customWidth="1"/>
    <col min="2" max="2" width="18.6640625" bestFit="1" customWidth="1"/>
    <col min="3" max="3" width="9.33203125" style="17" bestFit="1" customWidth="1"/>
    <col min="4" max="4" width="10.88671875" style="7" bestFit="1" customWidth="1"/>
    <col min="5" max="5" width="5.5546875" bestFit="1" customWidth="1"/>
    <col min="6" max="6" width="16.6640625" bestFit="1" customWidth="1"/>
    <col min="7" max="7" width="10.88671875" style="7" bestFit="1" customWidth="1"/>
    <col min="8" max="8" width="14.6640625" style="7" bestFit="1" customWidth="1"/>
    <col min="9" max="9" width="12.88671875" style="12" bestFit="1" customWidth="1"/>
    <col min="10" max="10" width="13.44140625" style="7" bestFit="1" customWidth="1"/>
    <col min="11" max="11" width="11" style="7" bestFit="1" customWidth="1"/>
    <col min="12" max="12" width="13.5546875" style="7" bestFit="1" customWidth="1"/>
    <col min="13" max="13" width="12.6640625" style="7" bestFit="1" customWidth="1"/>
    <col min="14" max="14" width="6.33203125" style="22" bestFit="1" customWidth="1"/>
    <col min="15" max="15" width="10.109375" style="27" bestFit="1" customWidth="1"/>
    <col min="16" max="16" width="15.5546875" style="32" bestFit="1" customWidth="1"/>
    <col min="17" max="17" width="11.5546875" style="40" bestFit="1" customWidth="1"/>
    <col min="18" max="18" width="18.88671875" style="42" bestFit="1" customWidth="1"/>
    <col min="19" max="19" width="14.33203125" bestFit="1" customWidth="1"/>
    <col min="20" max="20" width="9.44140625" bestFit="1" customWidth="1"/>
    <col min="21" max="21" width="10.6640625" style="7" bestFit="1" customWidth="1"/>
    <col min="22" max="22" width="11.5546875" bestFit="1" customWidth="1"/>
    <col min="23" max="23" width="10.44140625" style="17" bestFit="1" customWidth="1"/>
    <col min="24" max="24" width="19.44140625" bestFit="1" customWidth="1"/>
    <col min="25" max="25" width="26.109375" bestFit="1" customWidth="1"/>
    <col min="26" max="27" width="13.6640625" bestFit="1" customWidth="1"/>
    <col min="28" max="28" width="18" bestFit="1" customWidth="1"/>
    <col min="29" max="29" width="6.88671875" bestFit="1" customWidth="1"/>
    <col min="30" max="30" width="13.109375" bestFit="1" customWidth="1"/>
    <col min="31" max="31" width="6.5546875" bestFit="1" customWidth="1"/>
    <col min="32" max="32" width="19.88671875" bestFit="1" customWidth="1"/>
    <col min="33" max="33" width="16.44140625" bestFit="1" customWidth="1"/>
    <col min="34" max="34" width="15.44140625" bestFit="1" customWidth="1"/>
    <col min="35" max="35" width="11" bestFit="1" customWidth="1"/>
    <col min="36" max="36" width="16.88671875" bestFit="1" customWidth="1"/>
    <col min="37" max="37" width="21.5546875" bestFit="1" customWidth="1"/>
    <col min="38" max="38" width="21" bestFit="1" customWidth="1"/>
    <col min="39" max="39" width="16.5546875" bestFit="1" customWidth="1"/>
  </cols>
  <sheetData>
    <row r="1" spans="1:64" x14ac:dyDescent="0.3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39</v>
      </c>
      <c r="B2" t="s">
        <v>40</v>
      </c>
      <c r="C2" s="17">
        <v>44824</v>
      </c>
      <c r="D2" s="7">
        <v>260000</v>
      </c>
      <c r="E2" t="s">
        <v>41</v>
      </c>
      <c r="F2" t="s">
        <v>42</v>
      </c>
      <c r="G2" s="7">
        <v>260000</v>
      </c>
      <c r="H2" s="7">
        <v>82600</v>
      </c>
      <c r="I2" s="12">
        <f>H2/G2*100</f>
        <v>31.769230769230774</v>
      </c>
      <c r="J2" s="7">
        <v>242615</v>
      </c>
      <c r="K2" s="7">
        <v>54854</v>
      </c>
      <c r="L2" s="7">
        <f>G2-K2</f>
        <v>205146</v>
      </c>
      <c r="M2" s="7">
        <v>144654.078125</v>
      </c>
      <c r="N2" s="22">
        <f>L2/M2</f>
        <v>1.4181833146987193</v>
      </c>
      <c r="O2" s="27">
        <v>1231</v>
      </c>
      <c r="P2" s="32">
        <f>L2/O2</f>
        <v>166.64987814784729</v>
      </c>
      <c r="Q2" s="37" t="s">
        <v>43</v>
      </c>
      <c r="R2" s="42">
        <f>ABS(N8-N2)*100</f>
        <v>38.994177347416411</v>
      </c>
      <c r="S2" t="s">
        <v>44</v>
      </c>
      <c r="U2" s="7">
        <v>51600</v>
      </c>
      <c r="V2" t="s">
        <v>45</v>
      </c>
      <c r="W2" s="17" t="s">
        <v>46</v>
      </c>
      <c r="Y2" t="s">
        <v>47</v>
      </c>
      <c r="Z2">
        <v>401</v>
      </c>
      <c r="AA2">
        <v>63</v>
      </c>
      <c r="AL2" s="2"/>
      <c r="BC2" s="2"/>
      <c r="BE2" s="2"/>
    </row>
    <row r="3" spans="1:64" x14ac:dyDescent="0.3">
      <c r="A3" t="s">
        <v>49</v>
      </c>
      <c r="B3" t="s">
        <v>50</v>
      </c>
      <c r="C3" s="17">
        <v>45211</v>
      </c>
      <c r="D3" s="7">
        <v>279000</v>
      </c>
      <c r="E3" t="s">
        <v>41</v>
      </c>
      <c r="F3" t="s">
        <v>42</v>
      </c>
      <c r="G3" s="7">
        <v>279000</v>
      </c>
      <c r="H3" s="7">
        <v>102000</v>
      </c>
      <c r="I3" s="12">
        <f>H3/G3*100</f>
        <v>36.55913978494624</v>
      </c>
      <c r="J3" s="7">
        <v>209628</v>
      </c>
      <c r="K3" s="7">
        <v>98963</v>
      </c>
      <c r="L3" s="7">
        <f>G3-K3</f>
        <v>180037</v>
      </c>
      <c r="M3" s="7">
        <v>85258.0859375</v>
      </c>
      <c r="N3" s="22">
        <f>L3/M3</f>
        <v>2.1116706763975372</v>
      </c>
      <c r="O3" s="27">
        <v>836</v>
      </c>
      <c r="P3" s="32">
        <f>L3/O3</f>
        <v>215.35526315789474</v>
      </c>
      <c r="Q3" s="37" t="s">
        <v>43</v>
      </c>
      <c r="R3" s="42">
        <f>ABS(N8-N3)*100</f>
        <v>30.354558822465382</v>
      </c>
      <c r="S3" t="s">
        <v>44</v>
      </c>
      <c r="U3" s="7">
        <v>93210</v>
      </c>
      <c r="V3" t="s">
        <v>45</v>
      </c>
      <c r="W3" s="17" t="s">
        <v>46</v>
      </c>
      <c r="Y3" t="s">
        <v>47</v>
      </c>
      <c r="Z3">
        <v>401</v>
      </c>
      <c r="AA3">
        <v>70</v>
      </c>
    </row>
    <row r="4" spans="1:64" x14ac:dyDescent="0.3">
      <c r="A4" t="s">
        <v>51</v>
      </c>
      <c r="B4" t="s">
        <v>52</v>
      </c>
      <c r="C4" s="17">
        <v>44805</v>
      </c>
      <c r="D4" s="7">
        <v>325000</v>
      </c>
      <c r="E4" t="s">
        <v>41</v>
      </c>
      <c r="F4" t="s">
        <v>42</v>
      </c>
      <c r="G4" s="7">
        <v>325000</v>
      </c>
      <c r="H4" s="7">
        <v>85000</v>
      </c>
      <c r="I4" s="12">
        <f>H4/G4*100</f>
        <v>26.153846153846157</v>
      </c>
      <c r="J4" s="7">
        <v>224140</v>
      </c>
      <c r="K4" s="7">
        <v>98007</v>
      </c>
      <c r="L4" s="7">
        <f>G4-K4</f>
        <v>226993</v>
      </c>
      <c r="M4" s="7">
        <v>93087.0859375</v>
      </c>
      <c r="N4" s="22">
        <f>L4/M4</f>
        <v>2.4385015140811941</v>
      </c>
      <c r="O4" s="27">
        <v>1008</v>
      </c>
      <c r="P4" s="32">
        <f>L4/O4</f>
        <v>225.19146825396825</v>
      </c>
      <c r="Q4" s="37" t="s">
        <v>53</v>
      </c>
      <c r="R4" s="42">
        <f>ABS(N8-N4)*100</f>
        <v>63.037642590831069</v>
      </c>
      <c r="S4" t="s">
        <v>48</v>
      </c>
      <c r="U4" s="7">
        <v>92300</v>
      </c>
      <c r="V4" t="s">
        <v>45</v>
      </c>
      <c r="W4" s="17" t="s">
        <v>46</v>
      </c>
      <c r="Y4" t="s">
        <v>54</v>
      </c>
      <c r="Z4">
        <v>401</v>
      </c>
      <c r="AA4">
        <v>62</v>
      </c>
    </row>
    <row r="5" spans="1:64" ht="15" thickBot="1" x14ac:dyDescent="0.35">
      <c r="A5" t="s">
        <v>55</v>
      </c>
      <c r="B5" t="s">
        <v>56</v>
      </c>
      <c r="C5" s="17">
        <v>45240</v>
      </c>
      <c r="D5" s="7">
        <v>370000</v>
      </c>
      <c r="E5" t="s">
        <v>41</v>
      </c>
      <c r="F5" t="s">
        <v>42</v>
      </c>
      <c r="G5" s="7">
        <v>370000</v>
      </c>
      <c r="H5" s="7">
        <v>170800</v>
      </c>
      <c r="I5" s="12">
        <f>H5/G5*100</f>
        <v>46.162162162162161</v>
      </c>
      <c r="J5" s="7">
        <v>389975</v>
      </c>
      <c r="K5" s="7">
        <v>92071</v>
      </c>
      <c r="L5" s="7">
        <f>G5-K5</f>
        <v>277929</v>
      </c>
      <c r="M5" s="7">
        <v>219855.34375</v>
      </c>
      <c r="N5" s="22">
        <f>L5/M5</f>
        <v>1.2641448475140828</v>
      </c>
      <c r="O5" s="27">
        <v>1200</v>
      </c>
      <c r="P5" s="32">
        <f>L5/O5</f>
        <v>231.60749999999999</v>
      </c>
      <c r="Q5" s="37" t="s">
        <v>53</v>
      </c>
      <c r="R5" s="42">
        <f>ABS(N8-N5)*100</f>
        <v>54.398024065880058</v>
      </c>
      <c r="S5" t="s">
        <v>44</v>
      </c>
      <c r="U5" s="7">
        <v>85800</v>
      </c>
      <c r="V5" t="s">
        <v>45</v>
      </c>
      <c r="W5" s="17" t="s">
        <v>46</v>
      </c>
      <c r="Y5" t="s">
        <v>54</v>
      </c>
      <c r="Z5">
        <v>401</v>
      </c>
      <c r="AA5">
        <v>70</v>
      </c>
    </row>
    <row r="6" spans="1:64" ht="15" thickTop="1" x14ac:dyDescent="0.3">
      <c r="A6" s="3"/>
      <c r="B6" s="3"/>
      <c r="C6" s="18" t="s">
        <v>57</v>
      </c>
      <c r="D6" s="8">
        <f>+SUM(D2:D5)</f>
        <v>1234000</v>
      </c>
      <c r="E6" s="3"/>
      <c r="F6" s="3"/>
      <c r="G6" s="8">
        <f>+SUM(G2:G5)</f>
        <v>1234000</v>
      </c>
      <c r="H6" s="8">
        <f>+SUM(H2:H5)</f>
        <v>440400</v>
      </c>
      <c r="I6" s="13"/>
      <c r="J6" s="8">
        <f>+SUM(J2:J5)</f>
        <v>1066358</v>
      </c>
      <c r="K6" s="8"/>
      <c r="L6" s="8">
        <f>+SUM(L2:L5)</f>
        <v>890105</v>
      </c>
      <c r="M6" s="8">
        <f>+SUM(M2:M5)</f>
        <v>542854.59375</v>
      </c>
      <c r="N6" s="23"/>
      <c r="O6" s="28"/>
      <c r="P6" s="33">
        <f>AVERAGE(P2:P5)</f>
        <v>209.70102738992756</v>
      </c>
      <c r="Q6" s="38"/>
      <c r="R6" s="43">
        <f>ABS(N8-N7)*100</f>
        <v>16.845028344991064</v>
      </c>
      <c r="S6" s="3"/>
      <c r="T6" s="3"/>
      <c r="U6" s="8"/>
      <c r="V6" s="3"/>
      <c r="W6" s="18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64" x14ac:dyDescent="0.3">
      <c r="A7" s="4"/>
      <c r="B7" s="4"/>
      <c r="C7" s="19"/>
      <c r="D7" s="9"/>
      <c r="E7" s="4"/>
      <c r="F7" s="4"/>
      <c r="G7" s="9"/>
      <c r="H7" s="9" t="s">
        <v>58</v>
      </c>
      <c r="I7" s="14">
        <f>H6/G6*100</f>
        <v>35.688816855753643</v>
      </c>
      <c r="J7" s="9"/>
      <c r="K7" s="9"/>
      <c r="L7" s="9"/>
      <c r="M7" s="9" t="s">
        <v>59</v>
      </c>
      <c r="N7" s="24">
        <f>L6/M6</f>
        <v>1.6396748047229728</v>
      </c>
      <c r="O7" s="29"/>
      <c r="P7" s="34" t="s">
        <v>60</v>
      </c>
      <c r="Q7" s="39">
        <f>STDEV(N2:N5)</f>
        <v>0.55901206051359587</v>
      </c>
      <c r="R7" s="44"/>
      <c r="S7" s="4"/>
      <c r="T7" s="4"/>
      <c r="U7" s="9"/>
      <c r="V7" s="4"/>
      <c r="W7" s="1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64" x14ac:dyDescent="0.3">
      <c r="A8" s="5"/>
      <c r="B8" s="5"/>
      <c r="C8" s="20"/>
      <c r="D8" s="10"/>
      <c r="E8" s="5"/>
      <c r="F8" s="5"/>
      <c r="G8" s="10"/>
      <c r="H8" s="10" t="s">
        <v>61</v>
      </c>
      <c r="I8" s="15">
        <f>STDEV(I2:I5)</f>
        <v>8.4776821255110466</v>
      </c>
      <c r="J8" s="10"/>
      <c r="K8" s="10"/>
      <c r="L8" s="10"/>
      <c r="M8" s="10" t="s">
        <v>62</v>
      </c>
      <c r="N8" s="25">
        <f>AVERAGE(N2:N5)</f>
        <v>1.8081250881728834</v>
      </c>
      <c r="O8" s="30"/>
      <c r="P8" s="35" t="s">
        <v>63</v>
      </c>
      <c r="Q8" s="46">
        <f>AVERAGE(R2:R5)</f>
        <v>46.696100706648231</v>
      </c>
      <c r="R8" s="45" t="s">
        <v>64</v>
      </c>
      <c r="S8" s="5">
        <f>+(Q8/N8)</f>
        <v>25.825702553485833</v>
      </c>
      <c r="T8" s="5"/>
      <c r="U8" s="10"/>
      <c r="V8" s="5"/>
      <c r="W8" s="20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11" spans="1:64" ht="15.6" x14ac:dyDescent="0.3">
      <c r="B11" s="47" t="s">
        <v>65</v>
      </c>
    </row>
    <row r="12" spans="1:64" ht="15.6" x14ac:dyDescent="0.3">
      <c r="B12" s="47" t="s">
        <v>66</v>
      </c>
    </row>
    <row r="13" spans="1:64" ht="15.6" x14ac:dyDescent="0.3">
      <c r="B13" s="47" t="s">
        <v>67</v>
      </c>
    </row>
    <row r="14" spans="1:64" ht="15.6" x14ac:dyDescent="0.3">
      <c r="B14" s="47" t="s">
        <v>68</v>
      </c>
    </row>
    <row r="15" spans="1:64" ht="15.6" x14ac:dyDescent="0.3">
      <c r="B15" s="47"/>
    </row>
    <row r="17" spans="2:2" ht="15.6" x14ac:dyDescent="0.3">
      <c r="B17" s="47" t="s">
        <v>69</v>
      </c>
    </row>
  </sheetData>
  <sheetProtection algorithmName="SHA-512" hashValue="r5ejAuXC9g9SVtgxcrjWAE567bgyCUgs9T1xG7uo+8ZvsSdLEEfvIU9s2USIDz2t94XmJEPNC6k++1sJflfp5A==" saltValue="wktZ6quaB9ABFdF3TIdYqw==" spinCount="100000" sheet="1" objects="1" scenarios="1"/>
  <conditionalFormatting sqref="A2:AM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2025-02-03T05:08:06Z</dcterms:created>
  <dcterms:modified xsi:type="dcterms:W3CDTF">2025-03-04T03:00:44Z</dcterms:modified>
</cp:coreProperties>
</file>