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https://d.docs.live.net/0ce31f8c8fc7b065/Desktop/BC Records/Cato Township Supervisor/Board of Review/2025 Board of Review/03 March 2025/2025 Sales ^0 ECF Studies/"/>
    </mc:Choice>
  </mc:AlternateContent>
  <xr:revisionPtr revIDLastSave="1" documentId="11_8D3DF51B27DA9DDC170E2C2D62E7565E243132DA" xr6:coauthVersionLast="47" xr6:coauthVersionMax="47" xr10:uidLastSave="{2AD8C373-802B-4953-9C95-F1225209E8BA}"/>
  <bookViews>
    <workbookView xWindow="28680" yWindow="-120" windowWidth="29040" windowHeight="15720" xr2:uid="{00000000-000D-0000-FFFF-FFFF00000000}"/>
  </bookViews>
  <sheets>
    <sheet name="E.C.F. Analysis" sheetId="2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" i="2" l="1"/>
  <c r="L14" i="2"/>
  <c r="P14" i="2" s="1"/>
  <c r="I2" i="2"/>
  <c r="L2" i="2"/>
  <c r="P2" i="2" s="1"/>
  <c r="I3" i="2"/>
  <c r="L3" i="2"/>
  <c r="P3" i="2" s="1"/>
  <c r="I4" i="2"/>
  <c r="L4" i="2"/>
  <c r="P4" i="2" s="1"/>
  <c r="I5" i="2"/>
  <c r="L5" i="2"/>
  <c r="N5" i="2" s="1"/>
  <c r="I6" i="2"/>
  <c r="L6" i="2"/>
  <c r="P6" i="2" s="1"/>
  <c r="I7" i="2"/>
  <c r="L7" i="2"/>
  <c r="P7" i="2" s="1"/>
  <c r="I8" i="2"/>
  <c r="L8" i="2"/>
  <c r="P8" i="2" s="1"/>
  <c r="I9" i="2"/>
  <c r="L9" i="2"/>
  <c r="P9" i="2" s="1"/>
  <c r="I10" i="2"/>
  <c r="L10" i="2"/>
  <c r="P10" i="2" s="1"/>
  <c r="I11" i="2"/>
  <c r="L11" i="2"/>
  <c r="P11" i="2" s="1"/>
  <c r="I12" i="2"/>
  <c r="L12" i="2"/>
  <c r="P12" i="2" s="1"/>
  <c r="I13" i="2"/>
  <c r="L13" i="2"/>
  <c r="P13" i="2" s="1"/>
  <c r="I15" i="2"/>
  <c r="L15" i="2"/>
  <c r="N15" i="2" s="1"/>
  <c r="I16" i="2"/>
  <c r="L16" i="2"/>
  <c r="P16" i="2" s="1"/>
  <c r="I17" i="2"/>
  <c r="L17" i="2"/>
  <c r="P17" i="2" s="1"/>
  <c r="D18" i="2"/>
  <c r="G18" i="2"/>
  <c r="H18" i="2"/>
  <c r="J18" i="2"/>
  <c r="M18" i="2"/>
  <c r="I19" i="2" l="1"/>
  <c r="N11" i="2"/>
  <c r="I20" i="2"/>
  <c r="P15" i="2"/>
  <c r="P5" i="2"/>
  <c r="N3" i="2"/>
  <c r="N9" i="2"/>
  <c r="N8" i="2"/>
  <c r="N16" i="2"/>
  <c r="N7" i="2"/>
  <c r="P18" i="2"/>
  <c r="L18" i="2"/>
  <c r="N19" i="2" s="1"/>
  <c r="N14" i="2"/>
  <c r="N17" i="2"/>
  <c r="N13" i="2"/>
  <c r="N12" i="2"/>
  <c r="N10" i="2"/>
  <c r="N6" i="2"/>
  <c r="N4" i="2"/>
  <c r="N2" i="2"/>
  <c r="Q19" i="2" l="1"/>
  <c r="N20" i="2"/>
  <c r="R8" i="2" l="1"/>
  <c r="R14" i="2"/>
  <c r="R12" i="2"/>
  <c r="R6" i="2"/>
  <c r="R17" i="2"/>
  <c r="R5" i="2"/>
  <c r="R11" i="2"/>
  <c r="R15" i="2"/>
  <c r="R7" i="2"/>
  <c r="R18" i="2"/>
  <c r="R16" i="2"/>
  <c r="R4" i="2"/>
  <c r="R3" i="2"/>
  <c r="R10" i="2"/>
  <c r="R9" i="2"/>
  <c r="R2" i="2"/>
  <c r="R13" i="2"/>
  <c r="Q20" i="2" l="1"/>
  <c r="S20" i="2" s="1"/>
</calcChain>
</file>

<file path=xl/sharedStrings.xml><?xml version="1.0" encoding="utf-8"?>
<sst xmlns="http://schemas.openxmlformats.org/spreadsheetml/2006/main" count="179" uniqueCount="94">
  <si>
    <t>Parcel Number</t>
  </si>
  <si>
    <t>Street Address</t>
  </si>
  <si>
    <t>Sale Date</t>
  </si>
  <si>
    <t>Sale Price</t>
  </si>
  <si>
    <t>Instr.</t>
  </si>
  <si>
    <t>Terms of Sale</t>
  </si>
  <si>
    <t>Adj. Sale $</t>
  </si>
  <si>
    <t>Asd. when Sold</t>
  </si>
  <si>
    <t>Asd/Adj. Sale</t>
  </si>
  <si>
    <t>Cur. Appraisal</t>
  </si>
  <si>
    <t>Land + Yard</t>
  </si>
  <si>
    <t>Bldg. Residual</t>
  </si>
  <si>
    <t>Cost Man. $</t>
  </si>
  <si>
    <t>E.C.F.</t>
  </si>
  <si>
    <t>Floor Area</t>
  </si>
  <si>
    <t>$/Sq.Ft.</t>
  </si>
  <si>
    <t>ECF Area</t>
  </si>
  <si>
    <t>Dev. by Mean (%)</t>
  </si>
  <si>
    <t>Building Style</t>
  </si>
  <si>
    <t>Use Code</t>
  </si>
  <si>
    <t>Land Value</t>
  </si>
  <si>
    <t>Appr. by Eq.</t>
  </si>
  <si>
    <t>Appr. Date</t>
  </si>
  <si>
    <t>Other Parcels in Sale</t>
  </si>
  <si>
    <t>Land Table</t>
  </si>
  <si>
    <t>Property Class</t>
  </si>
  <si>
    <t>Building Depr.</t>
  </si>
  <si>
    <t>Site Characteristics</t>
  </si>
  <si>
    <t>Access</t>
  </si>
  <si>
    <t>Water Supply</t>
  </si>
  <si>
    <t>Sewer</t>
  </si>
  <si>
    <t>Property Restrictions</t>
  </si>
  <si>
    <t>Restriction Notes</t>
  </si>
  <si>
    <t>Waterfont View</t>
  </si>
  <si>
    <t>Waterfront</t>
  </si>
  <si>
    <t>Waterfront Name</t>
  </si>
  <si>
    <t>Waterfront Ownership</t>
  </si>
  <si>
    <t>Waterfront Influences</t>
  </si>
  <si>
    <t>Bottom Character</t>
  </si>
  <si>
    <t>CD</t>
  </si>
  <si>
    <t>03-ARM'S LENGTH</t>
  </si>
  <si>
    <t>No</t>
  </si>
  <si>
    <t xml:space="preserve">  /  /    </t>
  </si>
  <si>
    <t>2003 MONTCALM VILLAGES COMM/IND</t>
  </si>
  <si>
    <t>LC</t>
  </si>
  <si>
    <t>2003</t>
  </si>
  <si>
    <t>Yes</t>
  </si>
  <si>
    <t>005-610-031-00</t>
  </si>
  <si>
    <t>102 S MAIN ST</t>
  </si>
  <si>
    <t>MLC</t>
  </si>
  <si>
    <t>WD</t>
  </si>
  <si>
    <t>014-104-013-00</t>
  </si>
  <si>
    <t>11468 PINE ST</t>
  </si>
  <si>
    <t>018-511-194-00</t>
  </si>
  <si>
    <t>THIRD STREET</t>
  </si>
  <si>
    <t>018-511-183-40, 018-511-187-00</t>
  </si>
  <si>
    <t>041-080-187-00</t>
  </si>
  <si>
    <t>326 E MAIN ST</t>
  </si>
  <si>
    <t>042-111-108-00</t>
  </si>
  <si>
    <t>411 S LINCOLN AVE</t>
  </si>
  <si>
    <t>PTA</t>
  </si>
  <si>
    <t>GAR SERVICE</t>
  </si>
  <si>
    <t>043-006-016-02</t>
  </si>
  <si>
    <t>102 CONDENSERY RD</t>
  </si>
  <si>
    <t>044-700-012-01</t>
  </si>
  <si>
    <t>570 E GRANT ST</t>
  </si>
  <si>
    <t>047-228-555-01</t>
  </si>
  <si>
    <t>433 S ENSLEY ST</t>
  </si>
  <si>
    <t>047-262-001-10</t>
  </si>
  <si>
    <t>709 W SHAW ST</t>
  </si>
  <si>
    <t>047-263-002-00</t>
  </si>
  <si>
    <t>629 W SHAW ST</t>
  </si>
  <si>
    <t>051-111-085-50</t>
  </si>
  <si>
    <t>216 W MAIN ST</t>
  </si>
  <si>
    <t>051-112-090-50</t>
  </si>
  <si>
    <t>118 W MAIN ST</t>
  </si>
  <si>
    <t>051-113-095-00</t>
  </si>
  <si>
    <t>119 W MAIN ST</t>
  </si>
  <si>
    <t>051-113-096-50</t>
  </si>
  <si>
    <t>131 W MAIN ST</t>
  </si>
  <si>
    <t>053-113-012-00</t>
  </si>
  <si>
    <t>110 W MAIN ST</t>
  </si>
  <si>
    <t>053-196-175-00</t>
  </si>
  <si>
    <t>N STATE ST</t>
  </si>
  <si>
    <t>Totals:</t>
  </si>
  <si>
    <t>Sale. Ratio =&gt;</t>
  </si>
  <si>
    <t>E.C.F. =&gt;</t>
  </si>
  <si>
    <t>Std. Deviation=&gt;</t>
  </si>
  <si>
    <t>Std. Dev. =&gt;</t>
  </si>
  <si>
    <t>Ave. E.C.F. =&gt;</t>
  </si>
  <si>
    <t>Ave. Variance=&gt;</t>
  </si>
  <si>
    <t>Coefficient of Var=&gt;</t>
  </si>
  <si>
    <t>CATO TWP COMMERCIAL ECF 2025 .795 CALCULATED AND  .790 APPLIED</t>
  </si>
  <si>
    <t>INDUSTRIAL   ECF .560  APPLIED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</si>
</sst>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164" formatCode="#0.00_);[Red]\(#0.00\)"/>
    <numFmt numFmtId="165" formatCode="mm/dd/yy"/>
    <numFmt numFmtId="166" formatCode="#0.000_);[Red]\(#0.000\)"/>
    <numFmt numFmtId="167" formatCode="&quot;$&quot;#0.00_);[Red]\(&quot;$&quot;#0.00\)"/>
    <numFmt numFmtId="168" formatCode="#0.0000_);[Red]\(#0.0000\)"/>
  </numFmts>
  <fonts count="4" x14ac:knownFonts="1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" fillId="3" borderId="1" xfId="0" applyFont="1" applyFill="1" applyBorder="1"/>
    <xf numFmtId="0" fontId="2" fillId="3" borderId="0" xfId="0" applyFont="1" applyFill="1"/>
    <xf numFmtId="0" fontId="2" fillId="3" borderId="2" xfId="0" applyFont="1" applyFill="1" applyBorder="1"/>
    <xf numFmtId="6" fontId="1" fillId="2" borderId="0" xfId="0" applyNumberFormat="1" applyFont="1" applyFill="1" applyAlignment="1">
      <alignment horizontal="center"/>
    </xf>
    <xf numFmtId="6" fontId="0" fillId="0" borderId="0" xfId="0" applyNumberFormat="1"/>
    <xf numFmtId="6" fontId="2" fillId="3" borderId="1" xfId="0" applyNumberFormat="1" applyFont="1" applyFill="1" applyBorder="1"/>
    <xf numFmtId="6" fontId="2" fillId="3" borderId="0" xfId="0" applyNumberFormat="1" applyFont="1" applyFill="1"/>
    <xf numFmtId="6" fontId="2" fillId="3" borderId="2" xfId="0" applyNumberFormat="1" applyFont="1" applyFill="1" applyBorder="1"/>
    <xf numFmtId="164" fontId="1" fillId="2" borderId="0" xfId="0" applyNumberFormat="1" applyFont="1" applyFill="1" applyAlignment="1">
      <alignment horizontal="center"/>
    </xf>
    <xf numFmtId="164" fontId="0" fillId="0" borderId="0" xfId="0" applyNumberFormat="1"/>
    <xf numFmtId="164" fontId="2" fillId="3" borderId="1" xfId="0" applyNumberFormat="1" applyFont="1" applyFill="1" applyBorder="1"/>
    <xf numFmtId="164" fontId="2" fillId="3" borderId="0" xfId="0" applyNumberFormat="1" applyFont="1" applyFill="1"/>
    <xf numFmtId="164" fontId="2" fillId="3" borderId="2" xfId="0" applyNumberFormat="1" applyFont="1" applyFill="1" applyBorder="1"/>
    <xf numFmtId="165" fontId="1" fillId="2" borderId="0" xfId="0" applyNumberFormat="1" applyFont="1" applyFill="1" applyAlignment="1">
      <alignment horizontal="center"/>
    </xf>
    <xf numFmtId="165" fontId="0" fillId="0" borderId="0" xfId="0" applyNumberFormat="1"/>
    <xf numFmtId="165" fontId="2" fillId="3" borderId="1" xfId="0" applyNumberFormat="1" applyFont="1" applyFill="1" applyBorder="1"/>
    <xf numFmtId="165" fontId="2" fillId="3" borderId="0" xfId="0" applyNumberFormat="1" applyFont="1" applyFill="1"/>
    <xf numFmtId="165" fontId="2" fillId="3" borderId="2" xfId="0" applyNumberFormat="1" applyFont="1" applyFill="1" applyBorder="1"/>
    <xf numFmtId="166" fontId="1" fillId="2" borderId="0" xfId="0" applyNumberFormat="1" applyFont="1" applyFill="1" applyAlignment="1">
      <alignment horizontal="center"/>
    </xf>
    <xf numFmtId="166" fontId="0" fillId="0" borderId="0" xfId="0" applyNumberFormat="1"/>
    <xf numFmtId="166" fontId="2" fillId="3" borderId="1" xfId="0" applyNumberFormat="1" applyFont="1" applyFill="1" applyBorder="1"/>
    <xf numFmtId="166" fontId="2" fillId="3" borderId="0" xfId="0" applyNumberFormat="1" applyFont="1" applyFill="1"/>
    <xf numFmtId="166" fontId="2" fillId="3" borderId="2" xfId="0" applyNumberFormat="1" applyFont="1" applyFill="1" applyBorder="1"/>
    <xf numFmtId="38" fontId="1" fillId="2" borderId="0" xfId="0" applyNumberFormat="1" applyFont="1" applyFill="1" applyAlignment="1">
      <alignment horizontal="center"/>
    </xf>
    <xf numFmtId="38" fontId="0" fillId="0" borderId="0" xfId="0" applyNumberFormat="1"/>
    <xf numFmtId="38" fontId="2" fillId="3" borderId="1" xfId="0" applyNumberFormat="1" applyFont="1" applyFill="1" applyBorder="1"/>
    <xf numFmtId="38" fontId="2" fillId="3" borderId="0" xfId="0" applyNumberFormat="1" applyFont="1" applyFill="1"/>
    <xf numFmtId="38" fontId="2" fillId="3" borderId="2" xfId="0" applyNumberFormat="1" applyFont="1" applyFill="1" applyBorder="1"/>
    <xf numFmtId="167" fontId="1" fillId="2" borderId="0" xfId="0" applyNumberFormat="1" applyFont="1" applyFill="1" applyAlignment="1">
      <alignment horizontal="center"/>
    </xf>
    <xf numFmtId="167" fontId="0" fillId="0" borderId="0" xfId="0" applyNumberFormat="1"/>
    <xf numFmtId="167" fontId="2" fillId="3" borderId="1" xfId="0" applyNumberFormat="1" applyFont="1" applyFill="1" applyBorder="1"/>
    <xf numFmtId="167" fontId="2" fillId="3" borderId="0" xfId="0" applyNumberFormat="1" applyFont="1" applyFill="1"/>
    <xf numFmtId="167" fontId="2" fillId="3" borderId="2" xfId="0" applyNumberFormat="1" applyFont="1" applyFill="1" applyBorder="1"/>
    <xf numFmtId="49" fontId="1" fillId="2" borderId="0" xfId="0" applyNumberFormat="1" applyFont="1" applyFill="1" applyAlignment="1">
      <alignment horizontal="right"/>
    </xf>
    <xf numFmtId="49" fontId="0" fillId="0" borderId="0" xfId="0" quotePrefix="1" applyNumberFormat="1" applyAlignment="1">
      <alignment horizontal="right"/>
    </xf>
    <xf numFmtId="49" fontId="2" fillId="3" borderId="1" xfId="0" applyNumberFormat="1" applyFont="1" applyFill="1" applyBorder="1" applyAlignment="1">
      <alignment horizontal="right"/>
    </xf>
    <xf numFmtId="49" fontId="2" fillId="3" borderId="0" xfId="0" applyNumberFormat="1" applyFont="1" applyFill="1" applyAlignment="1">
      <alignment horizontal="right"/>
    </xf>
    <xf numFmtId="49" fontId="0" fillId="0" borderId="0" xfId="0" applyNumberFormat="1" applyAlignment="1">
      <alignment horizontal="right"/>
    </xf>
    <xf numFmtId="168" fontId="1" fillId="2" borderId="0" xfId="0" applyNumberFormat="1" applyFont="1" applyFill="1" applyAlignment="1">
      <alignment horizontal="center"/>
    </xf>
    <xf numFmtId="168" fontId="0" fillId="0" borderId="0" xfId="0" applyNumberFormat="1"/>
    <xf numFmtId="168" fontId="2" fillId="3" borderId="1" xfId="0" applyNumberFormat="1" applyFont="1" applyFill="1" applyBorder="1"/>
    <xf numFmtId="168" fontId="2" fillId="3" borderId="0" xfId="0" applyNumberFormat="1" applyFont="1" applyFill="1"/>
    <xf numFmtId="168" fontId="2" fillId="3" borderId="2" xfId="0" applyNumberFormat="1" applyFont="1" applyFill="1" applyBorder="1"/>
    <xf numFmtId="168" fontId="2" fillId="3" borderId="2" xfId="0" applyNumberFormat="1" applyFont="1" applyFill="1" applyBorder="1" applyAlignment="1">
      <alignment horizontal="right"/>
    </xf>
    <xf numFmtId="0" fontId="3" fillId="0" borderId="0" xfId="0" applyFont="1"/>
    <xf numFmtId="165" fontId="3" fillId="0" borderId="0" xfId="0" applyNumberFormat="1" applyFont="1"/>
    <xf numFmtId="6" fontId="3" fillId="0" borderId="0" xfId="0" applyNumberFormat="1" applyFont="1"/>
    <xf numFmtId="164" fontId="3" fillId="0" borderId="0" xfId="0" applyNumberFormat="1" applyFont="1"/>
    <xf numFmtId="166" fontId="3" fillId="0" borderId="0" xfId="0" applyNumberFormat="1" applyFont="1"/>
    <xf numFmtId="38" fontId="3" fillId="0" borderId="0" xfId="0" applyNumberFormat="1" applyFont="1"/>
    <xf numFmtId="167" fontId="3" fillId="0" borderId="0" xfId="0" applyNumberFormat="1" applyFont="1"/>
    <xf numFmtId="49" fontId="3" fillId="0" borderId="0" xfId="0" applyNumberFormat="1" applyFont="1" applyAlignment="1">
      <alignment horizontal="right"/>
    </xf>
    <xf numFmtId="168" fontId="3" fillId="0" borderId="0" xfId="0" applyNumberFormat="1" applyFont="1"/>
  </cellXfs>
  <cellStyles count="1">
    <cellStyle name="Normal" xfId="0" builtinId="0"/>
  </cellStyles>
  <dxfs count="2">
    <dxf>
      <fill>
        <patternFill>
          <bgColor rgb="FFFFFFFF"/>
        </patternFill>
      </fill>
    </dxf>
    <dxf>
      <fill>
        <patternFill>
          <bgColor rgb="FFA7E4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L24"/>
  <sheetViews>
    <sheetView tabSelected="1" workbookViewId="0">
      <selection activeCell="B29" sqref="B29"/>
    </sheetView>
  </sheetViews>
  <sheetFormatPr defaultRowHeight="14.4" x14ac:dyDescent="0.3"/>
  <cols>
    <col min="1" max="1" width="14.33203125" bestFit="1" customWidth="1"/>
    <col min="2" max="2" width="20.88671875" bestFit="1" customWidth="1"/>
    <col min="3" max="3" width="9.33203125" style="17" bestFit="1" customWidth="1"/>
    <col min="4" max="4" width="11.88671875" style="7" bestFit="1" customWidth="1"/>
    <col min="5" max="5" width="5.5546875" bestFit="1" customWidth="1"/>
    <col min="6" max="6" width="26" bestFit="1" customWidth="1"/>
    <col min="7" max="7" width="11.88671875" style="7" bestFit="1" customWidth="1"/>
    <col min="8" max="8" width="14.6640625" style="7" bestFit="1" customWidth="1"/>
    <col min="9" max="9" width="12.88671875" style="12" bestFit="1" customWidth="1"/>
    <col min="10" max="10" width="13.44140625" style="7" bestFit="1" customWidth="1"/>
    <col min="11" max="11" width="11" style="7" bestFit="1" customWidth="1"/>
    <col min="12" max="12" width="13.5546875" style="7" bestFit="1" customWidth="1"/>
    <col min="13" max="13" width="12.6640625" style="7" bestFit="1" customWidth="1"/>
    <col min="14" max="14" width="7.33203125" style="22" bestFit="1" customWidth="1"/>
    <col min="15" max="15" width="10.109375" style="27" bestFit="1" customWidth="1"/>
    <col min="16" max="16" width="15.5546875" style="32" bestFit="1" customWidth="1"/>
    <col min="17" max="17" width="11.5546875" style="40" bestFit="1" customWidth="1"/>
    <col min="18" max="18" width="18.88671875" style="42" bestFit="1" customWidth="1"/>
    <col min="19" max="19" width="13.33203125" bestFit="1" customWidth="1"/>
    <col min="20" max="20" width="12.33203125" bestFit="1" customWidth="1"/>
    <col min="21" max="21" width="10.6640625" style="7" bestFit="1" customWidth="1"/>
    <col min="22" max="22" width="11.5546875" bestFit="1" customWidth="1"/>
    <col min="23" max="23" width="10.44140625" style="17" bestFit="1" customWidth="1"/>
    <col min="24" max="24" width="28.88671875" bestFit="1" customWidth="1"/>
    <col min="25" max="25" width="36" bestFit="1" customWidth="1"/>
    <col min="26" max="27" width="13.6640625" bestFit="1" customWidth="1"/>
    <col min="28" max="28" width="18" bestFit="1" customWidth="1"/>
    <col min="29" max="29" width="6.88671875" bestFit="1" customWidth="1"/>
    <col min="30" max="30" width="13.109375" bestFit="1" customWidth="1"/>
    <col min="31" max="31" width="6.5546875" bestFit="1" customWidth="1"/>
    <col min="32" max="32" width="19.88671875" bestFit="1" customWidth="1"/>
    <col min="33" max="33" width="16.44140625" bestFit="1" customWidth="1"/>
    <col min="34" max="34" width="15.44140625" bestFit="1" customWidth="1"/>
    <col min="35" max="35" width="11" bestFit="1" customWidth="1"/>
    <col min="36" max="36" width="16.88671875" bestFit="1" customWidth="1"/>
    <col min="37" max="37" width="21.5546875" bestFit="1" customWidth="1"/>
    <col min="38" max="38" width="21" bestFit="1" customWidth="1"/>
    <col min="39" max="39" width="16.5546875" bestFit="1" customWidth="1"/>
  </cols>
  <sheetData>
    <row r="1" spans="1:64" x14ac:dyDescent="0.3">
      <c r="A1" s="1" t="s">
        <v>0</v>
      </c>
      <c r="B1" s="1" t="s">
        <v>1</v>
      </c>
      <c r="C1" s="16" t="s">
        <v>2</v>
      </c>
      <c r="D1" s="6" t="s">
        <v>3</v>
      </c>
      <c r="E1" s="1" t="s">
        <v>4</v>
      </c>
      <c r="F1" s="1" t="s">
        <v>5</v>
      </c>
      <c r="G1" s="6" t="s">
        <v>6</v>
      </c>
      <c r="H1" s="6" t="s">
        <v>7</v>
      </c>
      <c r="I1" s="11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21" t="s">
        <v>13</v>
      </c>
      <c r="O1" s="26" t="s">
        <v>14</v>
      </c>
      <c r="P1" s="31" t="s">
        <v>15</v>
      </c>
      <c r="Q1" s="36" t="s">
        <v>16</v>
      </c>
      <c r="R1" s="41" t="s">
        <v>17</v>
      </c>
      <c r="S1" s="1" t="s">
        <v>18</v>
      </c>
      <c r="T1" s="1" t="s">
        <v>19</v>
      </c>
      <c r="U1" s="6" t="s">
        <v>20</v>
      </c>
      <c r="V1" s="1" t="s">
        <v>21</v>
      </c>
      <c r="W1" s="16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</row>
    <row r="2" spans="1:64" x14ac:dyDescent="0.3">
      <c r="A2" t="s">
        <v>47</v>
      </c>
      <c r="B2" t="s">
        <v>48</v>
      </c>
      <c r="C2" s="17">
        <v>45230</v>
      </c>
      <c r="D2" s="7">
        <v>135000</v>
      </c>
      <c r="E2" t="s">
        <v>50</v>
      </c>
      <c r="F2" t="s">
        <v>40</v>
      </c>
      <c r="G2" s="7">
        <v>135000</v>
      </c>
      <c r="H2" s="7">
        <v>44800</v>
      </c>
      <c r="I2" s="12">
        <f t="shared" ref="I2:I17" si="0">H2/G2*100</f>
        <v>33.185185185185183</v>
      </c>
      <c r="J2" s="7">
        <v>103658</v>
      </c>
      <c r="K2" s="7">
        <v>6149</v>
      </c>
      <c r="L2" s="7">
        <f t="shared" ref="L2:L17" si="1">G2-K2</f>
        <v>128851</v>
      </c>
      <c r="M2" s="7">
        <v>138901.70939999999</v>
      </c>
      <c r="N2" s="22">
        <f t="shared" ref="N2:N17" si="2">L2/M2</f>
        <v>0.9276415715586579</v>
      </c>
      <c r="O2" s="27">
        <v>4058</v>
      </c>
      <c r="P2" s="32">
        <f t="shared" ref="P2:P17" si="3">L2/O2</f>
        <v>31.752341054706751</v>
      </c>
      <c r="Q2" s="37" t="s">
        <v>45</v>
      </c>
      <c r="R2" s="42">
        <f>ABS(N20-N2)*100</f>
        <v>9.3012536862025712</v>
      </c>
      <c r="U2" s="7">
        <v>6149</v>
      </c>
      <c r="V2" t="s">
        <v>41</v>
      </c>
      <c r="W2" s="17" t="s">
        <v>42</v>
      </c>
      <c r="Y2" t="s">
        <v>43</v>
      </c>
      <c r="Z2">
        <v>201</v>
      </c>
      <c r="AA2">
        <v>0</v>
      </c>
    </row>
    <row r="3" spans="1:64" x14ac:dyDescent="0.3">
      <c r="A3" t="s">
        <v>51</v>
      </c>
      <c r="B3" t="s">
        <v>52</v>
      </c>
      <c r="C3" s="17">
        <v>45182</v>
      </c>
      <c r="D3" s="7">
        <v>65000</v>
      </c>
      <c r="E3" t="s">
        <v>50</v>
      </c>
      <c r="F3" t="s">
        <v>40</v>
      </c>
      <c r="G3" s="7">
        <v>65000</v>
      </c>
      <c r="H3" s="7">
        <v>27000</v>
      </c>
      <c r="I3" s="12">
        <f t="shared" si="0"/>
        <v>41.53846153846154</v>
      </c>
      <c r="J3" s="7">
        <v>61701</v>
      </c>
      <c r="K3" s="7">
        <v>12416</v>
      </c>
      <c r="L3" s="7">
        <f t="shared" si="1"/>
        <v>52584</v>
      </c>
      <c r="M3" s="7">
        <v>70206.552710000004</v>
      </c>
      <c r="N3" s="22">
        <f t="shared" si="2"/>
        <v>0.74898991575910401</v>
      </c>
      <c r="O3" s="27">
        <v>762</v>
      </c>
      <c r="P3" s="32">
        <f t="shared" si="3"/>
        <v>69.00787401574803</v>
      </c>
      <c r="Q3" s="37" t="s">
        <v>45</v>
      </c>
      <c r="R3" s="42">
        <f>ABS(N20-N3)*100</f>
        <v>8.5639118937528185</v>
      </c>
      <c r="U3" s="7">
        <v>12014</v>
      </c>
      <c r="V3" t="s">
        <v>41</v>
      </c>
      <c r="W3" s="17" t="s">
        <v>42</v>
      </c>
      <c r="Y3" t="s">
        <v>43</v>
      </c>
      <c r="Z3">
        <v>201</v>
      </c>
      <c r="AA3">
        <v>0</v>
      </c>
    </row>
    <row r="4" spans="1:64" x14ac:dyDescent="0.3">
      <c r="A4" t="s">
        <v>53</v>
      </c>
      <c r="B4" t="s">
        <v>54</v>
      </c>
      <c r="C4" s="17">
        <v>45099</v>
      </c>
      <c r="D4" s="7">
        <v>242844</v>
      </c>
      <c r="E4" t="s">
        <v>49</v>
      </c>
      <c r="F4" t="s">
        <v>40</v>
      </c>
      <c r="G4" s="7">
        <v>242844</v>
      </c>
      <c r="H4" s="7">
        <v>74600</v>
      </c>
      <c r="I4" s="12">
        <f t="shared" si="0"/>
        <v>30.719309515573784</v>
      </c>
      <c r="J4" s="7">
        <v>216450</v>
      </c>
      <c r="K4" s="7">
        <v>9409</v>
      </c>
      <c r="L4" s="7">
        <f t="shared" si="1"/>
        <v>233435</v>
      </c>
      <c r="M4" s="7">
        <v>294930.19942999998</v>
      </c>
      <c r="N4" s="22">
        <f t="shared" si="2"/>
        <v>0.79149236141687307</v>
      </c>
      <c r="O4" s="27">
        <v>12000</v>
      </c>
      <c r="P4" s="32">
        <f t="shared" si="3"/>
        <v>19.452916666666667</v>
      </c>
      <c r="Q4" s="37" t="s">
        <v>45</v>
      </c>
      <c r="R4" s="42">
        <f>ABS(N20-N4)*100</f>
        <v>4.3136673279759119</v>
      </c>
      <c r="U4" s="7">
        <v>0</v>
      </c>
      <c r="V4" t="s">
        <v>46</v>
      </c>
      <c r="W4" s="17" t="s">
        <v>42</v>
      </c>
      <c r="X4" t="s">
        <v>55</v>
      </c>
      <c r="Y4" t="s">
        <v>43</v>
      </c>
      <c r="Z4">
        <v>201</v>
      </c>
      <c r="AA4">
        <v>0</v>
      </c>
    </row>
    <row r="5" spans="1:64" x14ac:dyDescent="0.3">
      <c r="A5" t="s">
        <v>56</v>
      </c>
      <c r="B5" t="s">
        <v>57</v>
      </c>
      <c r="C5" s="17">
        <v>44953</v>
      </c>
      <c r="D5" s="7">
        <v>345000</v>
      </c>
      <c r="E5" t="s">
        <v>50</v>
      </c>
      <c r="F5" t="s">
        <v>40</v>
      </c>
      <c r="G5" s="7">
        <v>345000</v>
      </c>
      <c r="H5" s="7">
        <v>122400</v>
      </c>
      <c r="I5" s="12">
        <f t="shared" si="0"/>
        <v>35.478260869565212</v>
      </c>
      <c r="J5" s="7">
        <v>343871</v>
      </c>
      <c r="K5" s="7">
        <v>12312</v>
      </c>
      <c r="L5" s="7">
        <f t="shared" si="1"/>
        <v>332688</v>
      </c>
      <c r="M5" s="7">
        <v>472306.26780999999</v>
      </c>
      <c r="N5" s="22">
        <f t="shared" si="2"/>
        <v>0.70439039808346182</v>
      </c>
      <c r="O5" s="27">
        <v>10122</v>
      </c>
      <c r="P5" s="32">
        <f t="shared" si="3"/>
        <v>32.867812685240068</v>
      </c>
      <c r="Q5" s="37" t="s">
        <v>45</v>
      </c>
      <c r="R5" s="42">
        <f>ABS(N20-N5)*100</f>
        <v>13.023863661317037</v>
      </c>
      <c r="U5" s="7">
        <v>12312</v>
      </c>
      <c r="V5" t="s">
        <v>41</v>
      </c>
      <c r="W5" s="17" t="s">
        <v>42</v>
      </c>
      <c r="Y5" t="s">
        <v>43</v>
      </c>
      <c r="Z5">
        <v>201</v>
      </c>
      <c r="AA5">
        <v>0</v>
      </c>
    </row>
    <row r="6" spans="1:64" x14ac:dyDescent="0.3">
      <c r="A6" t="s">
        <v>58</v>
      </c>
      <c r="B6" t="s">
        <v>59</v>
      </c>
      <c r="C6" s="17">
        <v>44944</v>
      </c>
      <c r="D6" s="7">
        <v>145000</v>
      </c>
      <c r="E6" t="s">
        <v>60</v>
      </c>
      <c r="F6" t="s">
        <v>40</v>
      </c>
      <c r="G6" s="7">
        <v>134850</v>
      </c>
      <c r="H6" s="7">
        <v>61200</v>
      </c>
      <c r="I6" s="12">
        <f t="shared" si="0"/>
        <v>45.383759733036705</v>
      </c>
      <c r="J6" s="7">
        <v>131272</v>
      </c>
      <c r="K6" s="7">
        <v>29514</v>
      </c>
      <c r="L6" s="7">
        <f t="shared" si="1"/>
        <v>105336</v>
      </c>
      <c r="M6" s="7">
        <v>144954.41595</v>
      </c>
      <c r="N6" s="22">
        <f t="shared" si="2"/>
        <v>0.72668362194866964</v>
      </c>
      <c r="O6" s="27">
        <v>4815</v>
      </c>
      <c r="P6" s="32">
        <f t="shared" si="3"/>
        <v>21.876635514018691</v>
      </c>
      <c r="Q6" s="37" t="s">
        <v>45</v>
      </c>
      <c r="R6" s="42">
        <f>ABS(N20-N6)*100</f>
        <v>10.794541274796254</v>
      </c>
      <c r="T6" t="s">
        <v>61</v>
      </c>
      <c r="U6" s="7">
        <v>14073</v>
      </c>
      <c r="V6" t="s">
        <v>41</v>
      </c>
      <c r="W6" s="17" t="s">
        <v>42</v>
      </c>
      <c r="Y6" t="s">
        <v>43</v>
      </c>
      <c r="Z6">
        <v>201</v>
      </c>
      <c r="AA6">
        <v>0</v>
      </c>
    </row>
    <row r="7" spans="1:64" x14ac:dyDescent="0.3">
      <c r="A7" t="s">
        <v>62</v>
      </c>
      <c r="B7" t="s">
        <v>63</v>
      </c>
      <c r="C7" s="17">
        <v>45289</v>
      </c>
      <c r="D7" s="7">
        <v>475000</v>
      </c>
      <c r="E7" t="s">
        <v>50</v>
      </c>
      <c r="F7" t="s">
        <v>40</v>
      </c>
      <c r="G7" s="7">
        <v>475000</v>
      </c>
      <c r="H7" s="7">
        <v>130600</v>
      </c>
      <c r="I7" s="12">
        <f t="shared" si="0"/>
        <v>27.494736842105262</v>
      </c>
      <c r="J7" s="7">
        <v>399278</v>
      </c>
      <c r="K7" s="7">
        <v>31050</v>
      </c>
      <c r="L7" s="7">
        <f t="shared" si="1"/>
        <v>443950</v>
      </c>
      <c r="M7" s="7">
        <v>524541.31053999998</v>
      </c>
      <c r="N7" s="22">
        <f t="shared" si="2"/>
        <v>0.84635850614504782</v>
      </c>
      <c r="O7" s="27">
        <v>7140</v>
      </c>
      <c r="P7" s="32">
        <f t="shared" si="3"/>
        <v>62.177871148459381</v>
      </c>
      <c r="Q7" s="37" t="s">
        <v>45</v>
      </c>
      <c r="R7" s="42">
        <f>ABS(N20-N7)*100</f>
        <v>1.1729471448415629</v>
      </c>
      <c r="U7" s="7">
        <v>20585</v>
      </c>
      <c r="V7" t="s">
        <v>46</v>
      </c>
      <c r="W7" s="17" t="s">
        <v>42</v>
      </c>
      <c r="Y7" t="s">
        <v>43</v>
      </c>
      <c r="Z7">
        <v>201</v>
      </c>
      <c r="AA7">
        <v>0</v>
      </c>
    </row>
    <row r="8" spans="1:64" x14ac:dyDescent="0.3">
      <c r="A8" t="s">
        <v>64</v>
      </c>
      <c r="B8" t="s">
        <v>65</v>
      </c>
      <c r="C8" s="17">
        <v>45238</v>
      </c>
      <c r="D8" s="7">
        <v>100000</v>
      </c>
      <c r="E8" t="s">
        <v>50</v>
      </c>
      <c r="F8" t="s">
        <v>40</v>
      </c>
      <c r="G8" s="7">
        <v>100000</v>
      </c>
      <c r="H8" s="7">
        <v>36700</v>
      </c>
      <c r="I8" s="12">
        <f t="shared" si="0"/>
        <v>36.700000000000003</v>
      </c>
      <c r="J8" s="7">
        <v>94832</v>
      </c>
      <c r="K8" s="7">
        <v>17650</v>
      </c>
      <c r="L8" s="7">
        <f t="shared" si="1"/>
        <v>82350</v>
      </c>
      <c r="M8" s="7">
        <v>109945.86895</v>
      </c>
      <c r="N8" s="22">
        <f t="shared" si="2"/>
        <v>0.74900494931237704</v>
      </c>
      <c r="O8" s="27">
        <v>3780</v>
      </c>
      <c r="P8" s="32">
        <f t="shared" si="3"/>
        <v>21.785714285714285</v>
      </c>
      <c r="Q8" s="37" t="s">
        <v>45</v>
      </c>
      <c r="R8" s="42">
        <f>ABS(N20-N8)*100</f>
        <v>8.5624085384255153</v>
      </c>
      <c r="U8" s="7">
        <v>16345</v>
      </c>
      <c r="V8" t="s">
        <v>46</v>
      </c>
      <c r="W8" s="17" t="s">
        <v>42</v>
      </c>
      <c r="Y8" t="s">
        <v>43</v>
      </c>
      <c r="Z8">
        <v>201</v>
      </c>
      <c r="AA8">
        <v>0</v>
      </c>
    </row>
    <row r="9" spans="1:64" x14ac:dyDescent="0.3">
      <c r="A9" t="s">
        <v>66</v>
      </c>
      <c r="B9" t="s">
        <v>67</v>
      </c>
      <c r="C9" s="17">
        <v>44907</v>
      </c>
      <c r="D9" s="7">
        <v>100000</v>
      </c>
      <c r="E9" t="s">
        <v>49</v>
      </c>
      <c r="F9" t="s">
        <v>40</v>
      </c>
      <c r="G9" s="7">
        <v>100000</v>
      </c>
      <c r="H9" s="7">
        <v>42400</v>
      </c>
      <c r="I9" s="12">
        <f t="shared" si="0"/>
        <v>42.4</v>
      </c>
      <c r="J9" s="7">
        <v>76797</v>
      </c>
      <c r="K9" s="7">
        <v>15453</v>
      </c>
      <c r="L9" s="7">
        <f t="shared" si="1"/>
        <v>84547</v>
      </c>
      <c r="M9" s="7">
        <v>87384.615380000003</v>
      </c>
      <c r="N9" s="22">
        <f t="shared" si="2"/>
        <v>0.96752728878349614</v>
      </c>
      <c r="O9" s="27">
        <v>804</v>
      </c>
      <c r="P9" s="32">
        <f t="shared" si="3"/>
        <v>105.15796019900498</v>
      </c>
      <c r="Q9" s="37" t="s">
        <v>45</v>
      </c>
      <c r="R9" s="42">
        <f>ABS(N20-N9)*100</f>
        <v>13.289825408686395</v>
      </c>
      <c r="U9" s="7">
        <v>15453</v>
      </c>
      <c r="V9" t="s">
        <v>41</v>
      </c>
      <c r="W9" s="17" t="s">
        <v>42</v>
      </c>
      <c r="Y9" t="s">
        <v>43</v>
      </c>
      <c r="Z9">
        <v>201</v>
      </c>
      <c r="AA9">
        <v>0</v>
      </c>
    </row>
    <row r="10" spans="1:64" x14ac:dyDescent="0.3">
      <c r="A10" t="s">
        <v>68</v>
      </c>
      <c r="B10" t="s">
        <v>69</v>
      </c>
      <c r="C10" s="17">
        <v>45237</v>
      </c>
      <c r="D10" s="7">
        <v>137500</v>
      </c>
      <c r="E10" t="s">
        <v>50</v>
      </c>
      <c r="F10" t="s">
        <v>40</v>
      </c>
      <c r="G10" s="7">
        <v>137500</v>
      </c>
      <c r="H10" s="7">
        <v>41300</v>
      </c>
      <c r="I10" s="12">
        <f t="shared" si="0"/>
        <v>30.036363636363639</v>
      </c>
      <c r="J10" s="7">
        <v>137565</v>
      </c>
      <c r="K10" s="7">
        <v>38442</v>
      </c>
      <c r="L10" s="7">
        <f t="shared" si="1"/>
        <v>99058</v>
      </c>
      <c r="M10" s="7">
        <v>141200.8547</v>
      </c>
      <c r="N10" s="22">
        <f t="shared" si="2"/>
        <v>0.70153966284738078</v>
      </c>
      <c r="O10" s="27">
        <v>2132</v>
      </c>
      <c r="P10" s="32">
        <f t="shared" si="3"/>
        <v>46.4624765478424</v>
      </c>
      <c r="Q10" s="37" t="s">
        <v>45</v>
      </c>
      <c r="R10" s="42">
        <f>ABS(N20-N10)*100</f>
        <v>13.30893718492514</v>
      </c>
      <c r="U10" s="7">
        <v>26306</v>
      </c>
      <c r="V10" t="s">
        <v>46</v>
      </c>
      <c r="W10" s="17" t="s">
        <v>42</v>
      </c>
      <c r="Y10" t="s">
        <v>43</v>
      </c>
      <c r="Z10">
        <v>201</v>
      </c>
      <c r="AA10">
        <v>0</v>
      </c>
    </row>
    <row r="11" spans="1:64" x14ac:dyDescent="0.3">
      <c r="A11" t="s">
        <v>70</v>
      </c>
      <c r="B11" t="s">
        <v>71</v>
      </c>
      <c r="C11" s="17">
        <v>44939</v>
      </c>
      <c r="D11" s="7">
        <v>500000</v>
      </c>
      <c r="E11" t="s">
        <v>50</v>
      </c>
      <c r="F11" t="s">
        <v>40</v>
      </c>
      <c r="G11" s="7">
        <v>500000</v>
      </c>
      <c r="H11" s="7">
        <v>157200</v>
      </c>
      <c r="I11" s="12">
        <f t="shared" si="0"/>
        <v>31.44</v>
      </c>
      <c r="J11" s="7">
        <v>489728</v>
      </c>
      <c r="K11" s="7">
        <v>25335</v>
      </c>
      <c r="L11" s="7">
        <f t="shared" si="1"/>
        <v>474665</v>
      </c>
      <c r="M11" s="7">
        <v>661528.49002999999</v>
      </c>
      <c r="N11" s="22">
        <f t="shared" si="2"/>
        <v>0.71752767591078981</v>
      </c>
      <c r="O11" s="27">
        <v>5680</v>
      </c>
      <c r="P11" s="32">
        <f t="shared" si="3"/>
        <v>83.567781690140848</v>
      </c>
      <c r="Q11" s="37" t="s">
        <v>45</v>
      </c>
      <c r="R11" s="42">
        <f>ABS(N20-N11)*100</f>
        <v>11.710135878584238</v>
      </c>
      <c r="U11" s="7">
        <v>24829</v>
      </c>
      <c r="V11" t="s">
        <v>41</v>
      </c>
      <c r="W11" s="17" t="s">
        <v>42</v>
      </c>
      <c r="Y11" t="s">
        <v>43</v>
      </c>
      <c r="Z11">
        <v>201</v>
      </c>
      <c r="AA11">
        <v>0</v>
      </c>
    </row>
    <row r="12" spans="1:64" x14ac:dyDescent="0.3">
      <c r="A12" t="s">
        <v>72</v>
      </c>
      <c r="B12" t="s">
        <v>73</v>
      </c>
      <c r="C12" s="17">
        <v>44719</v>
      </c>
      <c r="D12" s="7">
        <v>130000</v>
      </c>
      <c r="E12" t="s">
        <v>50</v>
      </c>
      <c r="F12" t="s">
        <v>40</v>
      </c>
      <c r="G12" s="7">
        <v>130000</v>
      </c>
      <c r="H12" s="7">
        <v>46200</v>
      </c>
      <c r="I12" s="12">
        <f t="shared" si="0"/>
        <v>35.53846153846154</v>
      </c>
      <c r="J12" s="7">
        <v>116403</v>
      </c>
      <c r="K12" s="7">
        <v>8342</v>
      </c>
      <c r="L12" s="7">
        <f t="shared" si="1"/>
        <v>121658</v>
      </c>
      <c r="M12" s="7">
        <v>153933.04843</v>
      </c>
      <c r="N12" s="22">
        <f t="shared" si="2"/>
        <v>0.79033060957876855</v>
      </c>
      <c r="O12" s="27">
        <v>4780</v>
      </c>
      <c r="P12" s="32">
        <f t="shared" si="3"/>
        <v>25.451464435146445</v>
      </c>
      <c r="Q12" s="37" t="s">
        <v>45</v>
      </c>
      <c r="R12" s="42">
        <f>ABS(N20-N12)*100</f>
        <v>4.4298425117863633</v>
      </c>
      <c r="U12" s="7">
        <v>8342</v>
      </c>
      <c r="V12" t="s">
        <v>41</v>
      </c>
      <c r="W12" s="17" t="s">
        <v>42</v>
      </c>
      <c r="Y12" t="s">
        <v>43</v>
      </c>
      <c r="Z12">
        <v>201</v>
      </c>
      <c r="AA12">
        <v>0</v>
      </c>
    </row>
    <row r="13" spans="1:64" x14ac:dyDescent="0.3">
      <c r="A13" t="s">
        <v>74</v>
      </c>
      <c r="B13" t="s">
        <v>75</v>
      </c>
      <c r="C13" s="17">
        <v>44963</v>
      </c>
      <c r="D13" s="7">
        <v>45000</v>
      </c>
      <c r="E13" t="s">
        <v>50</v>
      </c>
      <c r="F13" t="s">
        <v>40</v>
      </c>
      <c r="G13" s="7">
        <v>45000</v>
      </c>
      <c r="H13" s="7">
        <v>23100</v>
      </c>
      <c r="I13" s="12">
        <f t="shared" si="0"/>
        <v>51.333333333333329</v>
      </c>
      <c r="J13" s="7">
        <v>43995</v>
      </c>
      <c r="K13" s="7">
        <v>5854</v>
      </c>
      <c r="L13" s="7">
        <f t="shared" si="1"/>
        <v>39146</v>
      </c>
      <c r="M13" s="7">
        <v>54331.90883</v>
      </c>
      <c r="N13" s="22">
        <f t="shared" si="2"/>
        <v>0.72049741750256857</v>
      </c>
      <c r="O13" s="27">
        <v>1252</v>
      </c>
      <c r="P13" s="32">
        <f t="shared" si="3"/>
        <v>31.266773162939298</v>
      </c>
      <c r="Q13" s="37" t="s">
        <v>45</v>
      </c>
      <c r="R13" s="42">
        <f>ABS(N20-N13)*100</f>
        <v>11.413161719406361</v>
      </c>
      <c r="U13" s="7">
        <v>5854</v>
      </c>
      <c r="V13" t="s">
        <v>41</v>
      </c>
      <c r="W13" s="17" t="s">
        <v>42</v>
      </c>
      <c r="Y13" t="s">
        <v>43</v>
      </c>
      <c r="Z13">
        <v>201</v>
      </c>
      <c r="AA13">
        <v>0</v>
      </c>
    </row>
    <row r="14" spans="1:64" x14ac:dyDescent="0.3">
      <c r="A14" t="s">
        <v>76</v>
      </c>
      <c r="B14" t="s">
        <v>77</v>
      </c>
      <c r="C14" s="17">
        <v>45061</v>
      </c>
      <c r="D14" s="7">
        <v>245000</v>
      </c>
      <c r="E14" t="s">
        <v>44</v>
      </c>
      <c r="F14" t="s">
        <v>40</v>
      </c>
      <c r="G14" s="7">
        <v>245000</v>
      </c>
      <c r="H14" s="7">
        <v>43500</v>
      </c>
      <c r="I14" s="12">
        <f t="shared" si="0"/>
        <v>17.755102040816325</v>
      </c>
      <c r="J14" s="7">
        <v>169754</v>
      </c>
      <c r="K14" s="7">
        <v>5815</v>
      </c>
      <c r="L14" s="7">
        <f t="shared" si="1"/>
        <v>239185</v>
      </c>
      <c r="M14" s="7">
        <v>233531.33903</v>
      </c>
      <c r="N14" s="22">
        <f t="shared" si="2"/>
        <v>1.0242094315627321</v>
      </c>
      <c r="O14" s="27">
        <v>3480</v>
      </c>
      <c r="P14" s="32">
        <f t="shared" si="3"/>
        <v>68.731321839080465</v>
      </c>
      <c r="Q14" s="37" t="s">
        <v>45</v>
      </c>
      <c r="R14" s="42">
        <f>ABS(N20-N14)*100</f>
        <v>18.958039686609997</v>
      </c>
      <c r="U14" s="7">
        <v>5815</v>
      </c>
      <c r="V14" t="s">
        <v>46</v>
      </c>
      <c r="W14" s="17" t="s">
        <v>42</v>
      </c>
      <c r="Y14" t="s">
        <v>43</v>
      </c>
      <c r="Z14">
        <v>201</v>
      </c>
      <c r="AA14">
        <v>0</v>
      </c>
    </row>
    <row r="15" spans="1:64" x14ac:dyDescent="0.3">
      <c r="A15" t="s">
        <v>78</v>
      </c>
      <c r="B15" t="s">
        <v>79</v>
      </c>
      <c r="C15" s="17">
        <v>44972</v>
      </c>
      <c r="D15" s="7">
        <v>42500</v>
      </c>
      <c r="E15" t="s">
        <v>49</v>
      </c>
      <c r="F15" t="s">
        <v>40</v>
      </c>
      <c r="G15" s="7">
        <v>42500</v>
      </c>
      <c r="H15" s="7">
        <v>7700</v>
      </c>
      <c r="I15" s="12">
        <f t="shared" si="0"/>
        <v>18.117647058823529</v>
      </c>
      <c r="J15" s="7">
        <v>24587</v>
      </c>
      <c r="K15" s="7">
        <v>5866</v>
      </c>
      <c r="L15" s="7">
        <f t="shared" si="1"/>
        <v>36634</v>
      </c>
      <c r="M15" s="7">
        <v>26668.09117</v>
      </c>
      <c r="N15" s="22">
        <f t="shared" si="2"/>
        <v>1.3737016184049591</v>
      </c>
      <c r="O15" s="27">
        <v>640</v>
      </c>
      <c r="P15" s="32">
        <f t="shared" si="3"/>
        <v>57.240625000000001</v>
      </c>
      <c r="Q15" s="37" t="s">
        <v>45</v>
      </c>
      <c r="R15" s="42">
        <f>ABS(N20-N15)*100</f>
        <v>53.907258370832686</v>
      </c>
      <c r="U15" s="7">
        <v>5866</v>
      </c>
      <c r="V15" t="s">
        <v>46</v>
      </c>
      <c r="W15" s="17" t="s">
        <v>42</v>
      </c>
      <c r="Y15" t="s">
        <v>43</v>
      </c>
      <c r="Z15">
        <v>201</v>
      </c>
      <c r="AA15">
        <v>0</v>
      </c>
    </row>
    <row r="16" spans="1:64" x14ac:dyDescent="0.3">
      <c r="A16" t="s">
        <v>80</v>
      </c>
      <c r="B16" t="s">
        <v>81</v>
      </c>
      <c r="C16" s="17">
        <v>45231</v>
      </c>
      <c r="D16" s="7">
        <v>95000</v>
      </c>
      <c r="E16" t="s">
        <v>50</v>
      </c>
      <c r="F16" t="s">
        <v>40</v>
      </c>
      <c r="G16" s="7">
        <v>95000</v>
      </c>
      <c r="H16" s="7">
        <v>42200</v>
      </c>
      <c r="I16" s="12">
        <f t="shared" si="0"/>
        <v>44.421052631578952</v>
      </c>
      <c r="J16" s="7">
        <v>92859</v>
      </c>
      <c r="K16" s="7">
        <v>6591</v>
      </c>
      <c r="L16" s="7">
        <f t="shared" si="1"/>
        <v>88409</v>
      </c>
      <c r="M16" s="7">
        <v>122888.88889</v>
      </c>
      <c r="N16" s="22">
        <f t="shared" si="2"/>
        <v>0.71942224230814267</v>
      </c>
      <c r="O16" s="27">
        <v>2420</v>
      </c>
      <c r="P16" s="32">
        <f t="shared" si="3"/>
        <v>36.53264462809917</v>
      </c>
      <c r="Q16" s="37" t="s">
        <v>45</v>
      </c>
      <c r="R16" s="42">
        <f>ABS(N20-N16)*100</f>
        <v>11.520679238848953</v>
      </c>
      <c r="U16" s="7">
        <v>6591</v>
      </c>
      <c r="V16" t="s">
        <v>46</v>
      </c>
      <c r="W16" s="17" t="s">
        <v>42</v>
      </c>
      <c r="Y16" t="s">
        <v>43</v>
      </c>
      <c r="Z16">
        <v>201</v>
      </c>
      <c r="AA16">
        <v>0</v>
      </c>
    </row>
    <row r="17" spans="1:39" ht="15" thickBot="1" x14ac:dyDescent="0.35">
      <c r="A17" t="s">
        <v>82</v>
      </c>
      <c r="B17" t="s">
        <v>83</v>
      </c>
      <c r="C17" s="17">
        <v>45062</v>
      </c>
      <c r="D17" s="7">
        <v>210000</v>
      </c>
      <c r="E17" t="s">
        <v>39</v>
      </c>
      <c r="F17" t="s">
        <v>40</v>
      </c>
      <c r="G17" s="7">
        <v>210000</v>
      </c>
      <c r="H17" s="7">
        <v>77800</v>
      </c>
      <c r="I17" s="12">
        <f t="shared" si="0"/>
        <v>37.047619047619044</v>
      </c>
      <c r="J17" s="7">
        <v>180408</v>
      </c>
      <c r="K17" s="7">
        <v>34881</v>
      </c>
      <c r="L17" s="7">
        <f t="shared" si="1"/>
        <v>175119</v>
      </c>
      <c r="M17" s="7">
        <v>207303.41880000001</v>
      </c>
      <c r="N17" s="22">
        <f t="shared" si="2"/>
        <v>0.8447472840230843</v>
      </c>
      <c r="O17" s="27">
        <v>832</v>
      </c>
      <c r="P17" s="32">
        <f t="shared" si="3"/>
        <v>210.47956730769232</v>
      </c>
      <c r="Q17" s="37" t="s">
        <v>45</v>
      </c>
      <c r="R17" s="42">
        <f>ABS(N20-N17)*100</f>
        <v>1.0118249326452111</v>
      </c>
      <c r="U17" s="7">
        <v>15064</v>
      </c>
      <c r="V17" t="s">
        <v>41</v>
      </c>
      <c r="W17" s="17" t="s">
        <v>42</v>
      </c>
      <c r="Y17" t="s">
        <v>43</v>
      </c>
      <c r="Z17">
        <v>201</v>
      </c>
      <c r="AA17">
        <v>0</v>
      </c>
    </row>
    <row r="18" spans="1:39" ht="15" thickTop="1" x14ac:dyDescent="0.3">
      <c r="A18" s="3"/>
      <c r="B18" s="3"/>
      <c r="C18" s="18" t="s">
        <v>84</v>
      </c>
      <c r="D18" s="8">
        <f>+SUM(D2:D17)</f>
        <v>3012844</v>
      </c>
      <c r="E18" s="3"/>
      <c r="F18" s="3"/>
      <c r="G18" s="8">
        <f>+SUM(G2:G17)</f>
        <v>3002694</v>
      </c>
      <c r="H18" s="8">
        <f>+SUM(H2:H17)</f>
        <v>978700</v>
      </c>
      <c r="I18" s="13"/>
      <c r="J18" s="8">
        <f>+SUM(J2:J17)</f>
        <v>2683158</v>
      </c>
      <c r="K18" s="8"/>
      <c r="L18" s="8">
        <f>+SUM(L2:L17)</f>
        <v>2737615</v>
      </c>
      <c r="M18" s="8">
        <f>+SUM(M2:M17)</f>
        <v>3444556.9800500004</v>
      </c>
      <c r="N18" s="23"/>
      <c r="O18" s="28"/>
      <c r="P18" s="33">
        <f>AVERAGE(P2:P17)</f>
        <v>57.738236261281244</v>
      </c>
      <c r="Q18" s="38"/>
      <c r="R18" s="43">
        <f>ABS(N20-N19)*100</f>
        <v>3.9863549365551587</v>
      </c>
      <c r="S18" s="3"/>
      <c r="T18" s="3"/>
      <c r="U18" s="8"/>
      <c r="V18" s="3"/>
      <c r="W18" s="18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</row>
    <row r="19" spans="1:39" x14ac:dyDescent="0.3">
      <c r="A19" s="4"/>
      <c r="B19" s="4"/>
      <c r="C19" s="19"/>
      <c r="D19" s="9"/>
      <c r="E19" s="4"/>
      <c r="F19" s="4"/>
      <c r="G19" s="9"/>
      <c r="H19" s="9" t="s">
        <v>85</v>
      </c>
      <c r="I19" s="14">
        <f>H18/G18*100</f>
        <v>32.594063863983472</v>
      </c>
      <c r="J19" s="9"/>
      <c r="K19" s="9"/>
      <c r="L19" s="9"/>
      <c r="M19" s="9" t="s">
        <v>86</v>
      </c>
      <c r="N19" s="24">
        <f>L18/M18</f>
        <v>0.7947654853310806</v>
      </c>
      <c r="O19" s="29"/>
      <c r="P19" s="34" t="s">
        <v>87</v>
      </c>
      <c r="Q19" s="39">
        <f>STDEV(N2:N17)</f>
        <v>0.17472270131633358</v>
      </c>
      <c r="R19" s="44"/>
      <c r="S19" s="4"/>
      <c r="T19" s="4"/>
      <c r="U19" s="9"/>
      <c r="V19" s="4"/>
      <c r="W19" s="19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</row>
    <row r="20" spans="1:39" x14ac:dyDescent="0.3">
      <c r="A20" s="5"/>
      <c r="B20" s="5"/>
      <c r="C20" s="20"/>
      <c r="D20" s="10"/>
      <c r="E20" s="5"/>
      <c r="F20" s="5"/>
      <c r="G20" s="10"/>
      <c r="H20" s="10" t="s">
        <v>88</v>
      </c>
      <c r="I20" s="15">
        <f>STDEV(I2:I17)</f>
        <v>9.1869598323320947</v>
      </c>
      <c r="J20" s="10"/>
      <c r="K20" s="10"/>
      <c r="L20" s="10"/>
      <c r="M20" s="10" t="s">
        <v>89</v>
      </c>
      <c r="N20" s="25">
        <f>AVERAGE(N2:N17)</f>
        <v>0.83462903469663219</v>
      </c>
      <c r="O20" s="30"/>
      <c r="P20" s="35" t="s">
        <v>90</v>
      </c>
      <c r="Q20" s="46">
        <f>AVERAGE(R2:R17)</f>
        <v>12.205143653727312</v>
      </c>
      <c r="R20" s="45" t="s">
        <v>91</v>
      </c>
      <c r="S20" s="5">
        <f>+(Q20/N20)</f>
        <v>14.623435258472156</v>
      </c>
      <c r="T20" s="5"/>
      <c r="U20" s="10"/>
      <c r="V20" s="5"/>
      <c r="W20" s="20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</row>
    <row r="23" spans="1:39" s="47" customFormat="1" ht="15.6" x14ac:dyDescent="0.3">
      <c r="A23" s="47" t="s">
        <v>92</v>
      </c>
      <c r="C23" s="48"/>
      <c r="D23" s="49"/>
      <c r="G23" s="49"/>
      <c r="H23" s="49"/>
      <c r="I23" s="50"/>
      <c r="J23" s="49"/>
      <c r="K23" s="49"/>
      <c r="L23" s="49"/>
      <c r="M23" s="49"/>
      <c r="N23" s="51"/>
      <c r="O23" s="52"/>
      <c r="P23" s="53"/>
      <c r="Q23" s="54"/>
      <c r="R23" s="55"/>
      <c r="U23" s="49"/>
      <c r="W23" s="48"/>
    </row>
    <row r="24" spans="1:39" ht="15.6" x14ac:dyDescent="0.3">
      <c r="A24" s="47" t="s">
        <v>93</v>
      </c>
    </row>
  </sheetData>
  <sheetProtection algorithmName="SHA-512" hashValue="sje1/67FK/VVrwfv2g0FxnXKH1g+J0jL+6LbQMa1tQIwEic9v3tgdaqwfzSp2FFUUAs6sx3ylt2AcDolDNALhg==" saltValue="PeoiVx9S3i0leDFMFH8NxA==" spinCount="100000" sheet="1" objects="1" scenarios="1"/>
  <conditionalFormatting sqref="A2:AM17">
    <cfRule type="expression" dxfId="1" priority="1" stopIfTrue="1">
      <formula>MOD(ROW(),4)&gt;1</formula>
    </cfRule>
    <cfRule type="expression" dxfId="0" priority="2" stopIfTrue="1">
      <formula>MOD(ROW(),4)&lt;2</formula>
    </cfRule>
  </conditionalFormatting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E.C.F. Analysis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czemla30@gmail.com</dc:creator>
  <cp:lastModifiedBy>Brandi Clark</cp:lastModifiedBy>
  <dcterms:created xsi:type="dcterms:W3CDTF">2024-10-08T16:35:13Z</dcterms:created>
  <dcterms:modified xsi:type="dcterms:W3CDTF">2025-03-04T03:00:16Z</dcterms:modified>
</cp:coreProperties>
</file>