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0ce31f8c8fc7b065/Desktop/2026 Assessment/ECF-SPREDSHEETS - NEW/"/>
    </mc:Choice>
  </mc:AlternateContent>
  <xr:revisionPtr revIDLastSave="1" documentId="11_9830DB1153FCB7D62CCD1A2E28FC784B5908C3FF" xr6:coauthVersionLast="47" xr6:coauthVersionMax="47" xr10:uidLastSave="{6CC8D735-5600-4FE7-BFB9-309FA53985F3}"/>
  <bookViews>
    <workbookView xWindow="-108" yWindow="-108" windowWidth="23256" windowHeight="12456" xr2:uid="{00000000-000D-0000-FFFF-FFFF00000000}"/>
  </bookViews>
  <sheets>
    <sheet name="E.C.F. Analysi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5" i="1" l="1"/>
  <c r="P15" i="1" s="1"/>
  <c r="I15" i="1"/>
  <c r="N15" i="1" l="1"/>
  <c r="R15" i="1" s="1"/>
  <c r="M4" i="1"/>
  <c r="J4" i="1"/>
  <c r="H4" i="1"/>
  <c r="I5" i="1" s="1"/>
  <c r="G4" i="1"/>
  <c r="D4" i="1"/>
  <c r="L3" i="1"/>
  <c r="P3" i="1" s="1"/>
  <c r="I3" i="1"/>
  <c r="L2" i="1"/>
  <c r="L4" i="1" s="1"/>
  <c r="I2" i="1"/>
  <c r="I6" i="1" s="1"/>
  <c r="N5" i="1" l="1"/>
  <c r="N2" i="1"/>
  <c r="P2" i="1"/>
  <c r="P4" i="1" s="1"/>
  <c r="N3" i="1"/>
  <c r="N6" i="1"/>
  <c r="Q5" i="1" l="1"/>
  <c r="R4" i="1"/>
  <c r="R3" i="1"/>
  <c r="R2" i="1"/>
  <c r="Q6" i="1" l="1"/>
  <c r="S6" i="1" s="1"/>
</calcChain>
</file>

<file path=xl/sharedStrings.xml><?xml version="1.0" encoding="utf-8"?>
<sst xmlns="http://schemas.openxmlformats.org/spreadsheetml/2006/main" count="112" uniqueCount="73">
  <si>
    <t>Parcel Number</t>
  </si>
  <si>
    <t>Street Address</t>
  </si>
  <si>
    <t>Sale Date</t>
  </si>
  <si>
    <t>Sale Price</t>
  </si>
  <si>
    <t>Instr.</t>
  </si>
  <si>
    <t>Terms of Sale</t>
  </si>
  <si>
    <t>Adj. Sale $</t>
  </si>
  <si>
    <t>Asd. when Sold</t>
  </si>
  <si>
    <t>Asd/Adj. Sale</t>
  </si>
  <si>
    <t>Cur. Appraisal</t>
  </si>
  <si>
    <t>Land + Yard</t>
  </si>
  <si>
    <t>Bldg. Residual</t>
  </si>
  <si>
    <t>Cost Man. $</t>
  </si>
  <si>
    <t>E.C.F.</t>
  </si>
  <si>
    <t>Floor Area</t>
  </si>
  <si>
    <t>$/Sq.Ft.</t>
  </si>
  <si>
    <t>ECF Area</t>
  </si>
  <si>
    <t>Dev. by Mean (%)</t>
  </si>
  <si>
    <t>Building Style</t>
  </si>
  <si>
    <t>Use Code</t>
  </si>
  <si>
    <t>Land Value</t>
  </si>
  <si>
    <t>Appr. by Eq.</t>
  </si>
  <si>
    <t>Appr. Date</t>
  </si>
  <si>
    <t>Other Parcels in Sale</t>
  </si>
  <si>
    <t>Land Table</t>
  </si>
  <si>
    <t>Property Class</t>
  </si>
  <si>
    <t>Building Depr.</t>
  </si>
  <si>
    <t>Site Characteristics</t>
  </si>
  <si>
    <t>Access</t>
  </si>
  <si>
    <t>Water Supply</t>
  </si>
  <si>
    <t>Sewer</t>
  </si>
  <si>
    <t>Property Restrictions</t>
  </si>
  <si>
    <t>Restriction Notes</t>
  </si>
  <si>
    <t>Waterfont View</t>
  </si>
  <si>
    <t>Waterfront</t>
  </si>
  <si>
    <t>Waterfront Name</t>
  </si>
  <si>
    <t>Waterfront Ownership</t>
  </si>
  <si>
    <t>Waterfront Influences</t>
  </si>
  <si>
    <t>Bottom Character</t>
  </si>
  <si>
    <t>Building Occupancy</t>
  </si>
  <si>
    <t>004-550-038-00</t>
  </si>
  <si>
    <t>6229 N LAKE RD</t>
  </si>
  <si>
    <t>WD</t>
  </si>
  <si>
    <t>03-ARM'S LENGTH</t>
  </si>
  <si>
    <t>'00014</t>
  </si>
  <si>
    <t>RANCH</t>
  </si>
  <si>
    <t/>
  </si>
  <si>
    <t>No</t>
  </si>
  <si>
    <t xml:space="preserve">  /  /    </t>
  </si>
  <si>
    <t>LAKE FOREST</t>
  </si>
  <si>
    <t>401</t>
  </si>
  <si>
    <t>Single Family</t>
  </si>
  <si>
    <t>004-550-063-00</t>
  </si>
  <si>
    <t>6260 TERRY DR</t>
  </si>
  <si>
    <t>LC</t>
  </si>
  <si>
    <t>Totals:</t>
  </si>
  <si>
    <t>Sale. Ratio =&gt;</t>
  </si>
  <si>
    <t>Std. Dev. =&gt;</t>
  </si>
  <si>
    <t>E.C.F. =&gt;</t>
  </si>
  <si>
    <t>Ave. E.C.F. =&gt;</t>
  </si>
  <si>
    <t>Std. Deviation=&gt;</t>
  </si>
  <si>
    <t>Ave. Variance=&gt;</t>
  </si>
  <si>
    <t>Coefficient of Var=&gt;</t>
  </si>
  <si>
    <t>LAKE FOREST      ECF</t>
  </si>
  <si>
    <t>004-550-023-00</t>
  </si>
  <si>
    <t>6200 JAMES DR</t>
  </si>
  <si>
    <t>00014</t>
  </si>
  <si>
    <t>ONE 1/2 STORY</t>
  </si>
  <si>
    <t xml:space="preserve">LAKE FOREST </t>
  </si>
  <si>
    <t>EXTENDED TIME FRAME</t>
  </si>
  <si>
    <t xml:space="preserve">2026 CATO </t>
  </si>
  <si>
    <t>2026 ANALYZED         1.079</t>
  </si>
  <si>
    <t>2026 USED                  1.079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</si>
</sst>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164" formatCode="\$#,##0_);[Red]\(\$#,##0\)"/>
    <numFmt numFmtId="165" formatCode="#0.00_);[Red]\(#0.00\)"/>
    <numFmt numFmtId="166" formatCode="#0.000_);[Red]\(#0.000\)"/>
    <numFmt numFmtId="167" formatCode="\$#,##0.00_);[Red]\(\$#,##0.00\)"/>
    <numFmt numFmtId="168" formatCode="#0.0000_);[Red]\(#0.0000\)"/>
    <numFmt numFmtId="169" formatCode="mm/dd/yy"/>
    <numFmt numFmtId="170" formatCode="&quot;$&quot;#0.00_);[Red]\(&quot;$&quot;#0.00\)"/>
  </numFmts>
  <fonts count="5" x14ac:knownFonts="1">
    <font>
      <b/>
      <sz val="11"/>
      <color indexed="8"/>
      <name val="Calibri"/>
      <family val="2"/>
      <scheme val="minor"/>
    </font>
    <font>
      <b/>
      <sz val="11"/>
      <color rgb="FFFFFFFF"/>
      <name val="Calibri"/>
      <family val="2"/>
    </font>
    <font>
      <b/>
      <sz val="11"/>
      <color rgb="FF000000"/>
      <name val="Calibri"/>
      <family val="2"/>
    </font>
    <font>
      <b/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</patternFill>
    </fill>
    <fill>
      <patternFill patternType="solid">
        <fgColor rgb="FFA7E4CD"/>
      </patternFill>
    </fill>
    <fill>
      <patternFill patternType="solid">
        <fgColor rgb="FFFFFFFF"/>
      </patternFill>
    </fill>
  </fills>
  <borders count="4">
    <border>
      <left/>
      <right/>
      <top/>
      <bottom/>
      <diagonal/>
    </border>
    <border>
      <left/>
      <right/>
      <top/>
      <bottom/>
      <diagonal/>
    </border>
    <border>
      <left/>
      <right/>
      <top style="double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2" borderId="1" xfId="0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/>
    </xf>
    <xf numFmtId="165" fontId="1" fillId="2" borderId="1" xfId="0" applyNumberFormat="1" applyFont="1" applyFill="1" applyBorder="1" applyAlignment="1">
      <alignment horizontal="center"/>
    </xf>
    <xf numFmtId="166" fontId="1" fillId="2" borderId="1" xfId="0" applyNumberFormat="1" applyFont="1" applyFill="1" applyBorder="1" applyAlignment="1">
      <alignment horizontal="center"/>
    </xf>
    <xf numFmtId="38" fontId="1" fillId="2" borderId="1" xfId="0" applyNumberFormat="1" applyFont="1" applyFill="1" applyBorder="1" applyAlignment="1">
      <alignment horizontal="center"/>
    </xf>
    <xf numFmtId="167" fontId="1" fillId="2" borderId="1" xfId="0" applyNumberFormat="1" applyFont="1" applyFill="1" applyBorder="1" applyAlignment="1">
      <alignment horizontal="center"/>
    </xf>
    <xf numFmtId="168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right"/>
    </xf>
    <xf numFmtId="0" fontId="0" fillId="3" borderId="1" xfId="0" applyFill="1" applyBorder="1"/>
    <xf numFmtId="14" fontId="0" fillId="3" borderId="1" xfId="0" applyNumberFormat="1" applyFill="1" applyBorder="1"/>
    <xf numFmtId="164" fontId="0" fillId="3" borderId="1" xfId="0" applyNumberFormat="1" applyFill="1" applyBorder="1"/>
    <xf numFmtId="165" fontId="0" fillId="3" borderId="1" xfId="0" applyNumberFormat="1" applyFill="1" applyBorder="1"/>
    <xf numFmtId="166" fontId="0" fillId="3" borderId="1" xfId="0" applyNumberFormat="1" applyFill="1" applyBorder="1"/>
    <xf numFmtId="38" fontId="0" fillId="3" borderId="1" xfId="0" applyNumberFormat="1" applyFill="1" applyBorder="1"/>
    <xf numFmtId="167" fontId="0" fillId="3" borderId="1" xfId="0" applyNumberFormat="1" applyFill="1" applyBorder="1"/>
    <xf numFmtId="0" fontId="0" fillId="3" borderId="1" xfId="0" applyFill="1" applyBorder="1" applyAlignment="1">
      <alignment horizontal="right"/>
    </xf>
    <xf numFmtId="168" fontId="0" fillId="3" borderId="1" xfId="0" applyNumberFormat="1" applyFill="1" applyBorder="1"/>
    <xf numFmtId="0" fontId="2" fillId="4" borderId="1" xfId="0" applyFont="1" applyFill="1" applyBorder="1"/>
    <xf numFmtId="14" fontId="2" fillId="4" borderId="1" xfId="0" applyNumberFormat="1" applyFont="1" applyFill="1" applyBorder="1"/>
    <xf numFmtId="164" fontId="2" fillId="4" borderId="1" xfId="0" applyNumberFormat="1" applyFont="1" applyFill="1" applyBorder="1"/>
    <xf numFmtId="165" fontId="2" fillId="4" borderId="1" xfId="0" applyNumberFormat="1" applyFont="1" applyFill="1" applyBorder="1"/>
    <xf numFmtId="166" fontId="2" fillId="4" borderId="1" xfId="0" applyNumberFormat="1" applyFont="1" applyFill="1" applyBorder="1"/>
    <xf numFmtId="38" fontId="2" fillId="4" borderId="1" xfId="0" applyNumberFormat="1" applyFont="1" applyFill="1" applyBorder="1"/>
    <xf numFmtId="167" fontId="2" fillId="4" borderId="1" xfId="0" applyNumberFormat="1" applyFont="1" applyFill="1" applyBorder="1"/>
    <xf numFmtId="0" fontId="2" fillId="4" borderId="1" xfId="0" applyFont="1" applyFill="1" applyBorder="1" applyAlignment="1">
      <alignment horizontal="right"/>
    </xf>
    <xf numFmtId="168" fontId="2" fillId="4" borderId="1" xfId="0" applyNumberFormat="1" applyFont="1" applyFill="1" applyBorder="1"/>
    <xf numFmtId="0" fontId="2" fillId="4" borderId="2" xfId="0" applyFont="1" applyFill="1" applyBorder="1"/>
    <xf numFmtId="14" fontId="2" fillId="4" borderId="2" xfId="0" applyNumberFormat="1" applyFont="1" applyFill="1" applyBorder="1"/>
    <xf numFmtId="164" fontId="2" fillId="4" borderId="2" xfId="0" applyNumberFormat="1" applyFont="1" applyFill="1" applyBorder="1"/>
    <xf numFmtId="165" fontId="2" fillId="4" borderId="2" xfId="0" applyNumberFormat="1" applyFont="1" applyFill="1" applyBorder="1"/>
    <xf numFmtId="166" fontId="2" fillId="4" borderId="2" xfId="0" applyNumberFormat="1" applyFont="1" applyFill="1" applyBorder="1"/>
    <xf numFmtId="38" fontId="2" fillId="4" borderId="2" xfId="0" applyNumberFormat="1" applyFont="1" applyFill="1" applyBorder="1"/>
    <xf numFmtId="167" fontId="2" fillId="4" borderId="2" xfId="0" applyNumberFormat="1" applyFont="1" applyFill="1" applyBorder="1"/>
    <xf numFmtId="0" fontId="2" fillId="4" borderId="2" xfId="0" applyFont="1" applyFill="1" applyBorder="1" applyAlignment="1">
      <alignment horizontal="right"/>
    </xf>
    <xf numFmtId="168" fontId="2" fillId="4" borderId="2" xfId="0" applyNumberFormat="1" applyFont="1" applyFill="1" applyBorder="1"/>
    <xf numFmtId="0" fontId="2" fillId="4" borderId="3" xfId="0" applyFont="1" applyFill="1" applyBorder="1"/>
    <xf numFmtId="14" fontId="2" fillId="4" borderId="3" xfId="0" applyNumberFormat="1" applyFont="1" applyFill="1" applyBorder="1"/>
    <xf numFmtId="164" fontId="2" fillId="4" borderId="3" xfId="0" applyNumberFormat="1" applyFont="1" applyFill="1" applyBorder="1"/>
    <xf numFmtId="165" fontId="2" fillId="4" borderId="3" xfId="0" applyNumberFormat="1" applyFont="1" applyFill="1" applyBorder="1"/>
    <xf numFmtId="166" fontId="2" fillId="4" borderId="3" xfId="0" applyNumberFormat="1" applyFont="1" applyFill="1" applyBorder="1"/>
    <xf numFmtId="38" fontId="2" fillId="4" borderId="3" xfId="0" applyNumberFormat="1" applyFont="1" applyFill="1" applyBorder="1"/>
    <xf numFmtId="167" fontId="2" fillId="4" borderId="3" xfId="0" applyNumberFormat="1" applyFont="1" applyFill="1" applyBorder="1"/>
    <xf numFmtId="168" fontId="2" fillId="4" borderId="3" xfId="0" applyNumberFormat="1" applyFont="1" applyFill="1" applyBorder="1"/>
    <xf numFmtId="168" fontId="2" fillId="4" borderId="3" xfId="0" applyNumberFormat="1" applyFont="1" applyFill="1" applyBorder="1" applyAlignment="1">
      <alignment horizontal="right"/>
    </xf>
    <xf numFmtId="0" fontId="3" fillId="0" borderId="1" xfId="0" applyFont="1" applyBorder="1"/>
    <xf numFmtId="169" fontId="0" fillId="0" borderId="1" xfId="0" applyNumberFormat="1" applyBorder="1"/>
    <xf numFmtId="6" fontId="0" fillId="0" borderId="1" xfId="0" applyNumberFormat="1" applyBorder="1"/>
    <xf numFmtId="0" fontId="0" fillId="0" borderId="1" xfId="0" applyBorder="1"/>
    <xf numFmtId="165" fontId="0" fillId="0" borderId="1" xfId="0" applyNumberFormat="1" applyBorder="1"/>
    <xf numFmtId="166" fontId="0" fillId="0" borderId="1" xfId="0" applyNumberFormat="1" applyBorder="1"/>
    <xf numFmtId="38" fontId="0" fillId="0" borderId="1" xfId="0" applyNumberFormat="1" applyBorder="1"/>
    <xf numFmtId="170" fontId="0" fillId="0" borderId="1" xfId="0" applyNumberFormat="1" applyBorder="1"/>
    <xf numFmtId="49" fontId="0" fillId="0" borderId="1" xfId="0" quotePrefix="1" applyNumberFormat="1" applyBorder="1" applyAlignment="1">
      <alignment horizontal="right"/>
    </xf>
    <xf numFmtId="168" fontId="0" fillId="0" borderId="1" xfId="0" applyNumberFormat="1" applyBorder="1"/>
    <xf numFmtId="0" fontId="4" fillId="0" borderId="0" xfId="0" applyFont="1"/>
  </cellXfs>
  <cellStyles count="1">
    <cellStyle name="Normal" xfId="0" builtinId="0"/>
  </cellStyles>
  <dxfs count="2">
    <dxf>
      <fill>
        <patternFill>
          <bgColor rgb="FFFFFFFF"/>
        </patternFill>
      </fill>
    </dxf>
    <dxf>
      <fill>
        <patternFill>
          <bgColor rgb="FFA7E4CD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15"/>
  <sheetViews>
    <sheetView tabSelected="1" workbookViewId="0">
      <selection activeCell="C21" sqref="C21"/>
    </sheetView>
  </sheetViews>
  <sheetFormatPr defaultRowHeight="14.4" x14ac:dyDescent="0.3"/>
  <cols>
    <col min="1" max="1" width="16.6640625" bestFit="1" customWidth="1" collapsed="1"/>
    <col min="2" max="2" width="17.6640625" bestFit="1" customWidth="1" collapsed="1"/>
    <col min="3" max="3" width="13.6640625" bestFit="1" customWidth="1" collapsed="1"/>
    <col min="4" max="4" width="11.6640625" bestFit="1" customWidth="1" collapsed="1"/>
    <col min="5" max="5" width="7.6640625" bestFit="1" customWidth="1" collapsed="1"/>
    <col min="6" max="6" width="19.6640625" bestFit="1" customWidth="1" collapsed="1"/>
    <col min="7" max="7" width="12.6640625" bestFit="1" customWidth="1" collapsed="1"/>
    <col min="8" max="8" width="16.6640625" bestFit="1" customWidth="1" collapsed="1"/>
    <col min="9" max="9" width="14.6640625" bestFit="1" customWidth="1" collapsed="1"/>
    <col min="10" max="10" width="15.6640625" bestFit="1" customWidth="1" collapsed="1"/>
    <col min="11" max="11" width="13.6640625" bestFit="1" customWidth="1" collapsed="1"/>
    <col min="12" max="12" width="15.6640625" bestFit="1" customWidth="1" collapsed="1"/>
    <col min="13" max="13" width="14.6640625" bestFit="1" customWidth="1" collapsed="1"/>
    <col min="14" max="14" width="8.6640625" bestFit="1" customWidth="1" collapsed="1"/>
    <col min="15" max="15" width="12.6640625" bestFit="1" customWidth="1" collapsed="1"/>
    <col min="16" max="16" width="17.6640625" bestFit="1" customWidth="1" collapsed="1"/>
    <col min="17" max="17" width="10.6640625" bestFit="1" customWidth="1" collapsed="1"/>
    <col min="18" max="18" width="20.6640625" bestFit="1" customWidth="1" collapsed="1"/>
    <col min="19" max="19" width="15.6640625" bestFit="1" customWidth="1" collapsed="1"/>
    <col min="20" max="20" width="11.6640625" bestFit="1" customWidth="1" collapsed="1"/>
    <col min="21" max="21" width="12.6640625" bestFit="1" customWidth="1" collapsed="1"/>
    <col min="22" max="22" width="13.6640625" bestFit="1" customWidth="1" collapsed="1"/>
    <col min="23" max="23" width="12.6640625" bestFit="1" customWidth="1" collapsed="1"/>
    <col min="24" max="24" width="21.6640625" bestFit="1" customWidth="1" collapsed="1"/>
    <col min="25" max="25" width="14.6640625" bestFit="1" customWidth="1" collapsed="1"/>
    <col min="26" max="27" width="15.6640625" bestFit="1" customWidth="1" collapsed="1"/>
    <col min="28" max="28" width="19.6640625" bestFit="1" customWidth="1" collapsed="1"/>
    <col min="29" max="29" width="9.6640625" bestFit="1" customWidth="1" collapsed="1"/>
    <col min="30" max="30" width="15.6640625" bestFit="1" customWidth="1" collapsed="1"/>
    <col min="31" max="31" width="8.6640625" bestFit="1" customWidth="1" collapsed="1"/>
    <col min="32" max="32" width="21.6640625" bestFit="1" customWidth="1" collapsed="1"/>
    <col min="33" max="33" width="18.6640625" bestFit="1" customWidth="1" collapsed="1"/>
    <col min="34" max="34" width="17.6640625" bestFit="1" customWidth="1" collapsed="1"/>
    <col min="35" max="35" width="13.6640625" bestFit="1" customWidth="1" collapsed="1"/>
    <col min="36" max="36" width="18.6640625" bestFit="1" customWidth="1" collapsed="1"/>
    <col min="37" max="37" width="23.6640625" bestFit="1" customWidth="1" collapsed="1"/>
    <col min="38" max="38" width="22.6640625" bestFit="1" customWidth="1" collapsed="1"/>
    <col min="39" max="39" width="18.6640625" bestFit="1" customWidth="1" collapsed="1"/>
    <col min="40" max="40" width="20.6640625" bestFit="1" customWidth="1" collapsed="1"/>
  </cols>
  <sheetData>
    <row r="1" spans="1:40" x14ac:dyDescent="0.3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1" t="s">
        <v>5</v>
      </c>
      <c r="G1" s="3" t="s">
        <v>6</v>
      </c>
      <c r="H1" s="3" t="s">
        <v>7</v>
      </c>
      <c r="I1" s="4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5" t="s">
        <v>13</v>
      </c>
      <c r="O1" s="6" t="s">
        <v>14</v>
      </c>
      <c r="P1" s="7" t="s">
        <v>15</v>
      </c>
      <c r="Q1" s="9" t="s">
        <v>16</v>
      </c>
      <c r="R1" s="8" t="s">
        <v>17</v>
      </c>
      <c r="S1" s="1" t="s">
        <v>18</v>
      </c>
      <c r="T1" s="1" t="s">
        <v>19</v>
      </c>
      <c r="U1" s="3" t="s">
        <v>20</v>
      </c>
      <c r="V1" s="1" t="s">
        <v>21</v>
      </c>
      <c r="W1" s="2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</row>
    <row r="2" spans="1:40" x14ac:dyDescent="0.3">
      <c r="A2" s="10" t="s">
        <v>40</v>
      </c>
      <c r="B2" s="10" t="s">
        <v>41</v>
      </c>
      <c r="C2" s="11">
        <v>45663</v>
      </c>
      <c r="D2" s="12">
        <v>195000</v>
      </c>
      <c r="E2" s="10" t="s">
        <v>42</v>
      </c>
      <c r="F2" s="10" t="s">
        <v>43</v>
      </c>
      <c r="G2" s="12">
        <v>195000</v>
      </c>
      <c r="H2" s="12">
        <v>76000</v>
      </c>
      <c r="I2" s="13">
        <f>H2/G2*100</f>
        <v>38.974358974358978</v>
      </c>
      <c r="J2" s="12">
        <v>158201</v>
      </c>
      <c r="K2" s="12">
        <v>32525</v>
      </c>
      <c r="L2" s="12">
        <f>G2-K2</f>
        <v>162475</v>
      </c>
      <c r="M2" s="12">
        <v>136160</v>
      </c>
      <c r="N2" s="14">
        <f>L2/M2</f>
        <v>1.193265276145711</v>
      </c>
      <c r="O2" s="15">
        <v>1124</v>
      </c>
      <c r="P2" s="16">
        <f>L2/O2</f>
        <v>144.55071174377224</v>
      </c>
      <c r="Q2" s="17" t="s">
        <v>44</v>
      </c>
      <c r="R2" s="18">
        <f>ABS(N6-N2)*100</f>
        <v>13.93428701948276</v>
      </c>
      <c r="S2" s="10" t="s">
        <v>45</v>
      </c>
      <c r="T2" s="10" t="s">
        <v>46</v>
      </c>
      <c r="U2" s="12">
        <v>24900</v>
      </c>
      <c r="V2" s="10" t="s">
        <v>47</v>
      </c>
      <c r="W2" s="11" t="s">
        <v>48</v>
      </c>
      <c r="X2" s="10" t="s">
        <v>46</v>
      </c>
      <c r="Y2" s="10" t="s">
        <v>49</v>
      </c>
      <c r="Z2" s="10" t="s">
        <v>50</v>
      </c>
      <c r="AA2" s="10">
        <v>70</v>
      </c>
      <c r="AB2" s="10" t="s">
        <v>46</v>
      </c>
      <c r="AC2" s="10" t="s">
        <v>46</v>
      </c>
      <c r="AD2" s="10" t="s">
        <v>46</v>
      </c>
      <c r="AE2" s="10" t="s">
        <v>46</v>
      </c>
      <c r="AF2" s="10" t="s">
        <v>46</v>
      </c>
      <c r="AG2" s="10" t="s">
        <v>46</v>
      </c>
      <c r="AH2" s="10" t="s">
        <v>46</v>
      </c>
      <c r="AI2" s="10" t="s">
        <v>46</v>
      </c>
      <c r="AJ2" s="10" t="s">
        <v>46</v>
      </c>
      <c r="AK2" s="10" t="s">
        <v>46</v>
      </c>
      <c r="AL2" s="10" t="s">
        <v>46</v>
      </c>
      <c r="AM2" s="10" t="s">
        <v>46</v>
      </c>
      <c r="AN2" s="10" t="s">
        <v>51</v>
      </c>
    </row>
    <row r="3" spans="1:40" x14ac:dyDescent="0.3">
      <c r="A3" s="10" t="s">
        <v>52</v>
      </c>
      <c r="B3" s="10" t="s">
        <v>53</v>
      </c>
      <c r="C3" s="11">
        <v>45642</v>
      </c>
      <c r="D3" s="12">
        <v>100000</v>
      </c>
      <c r="E3" s="10" t="s">
        <v>54</v>
      </c>
      <c r="F3" s="10" t="s">
        <v>43</v>
      </c>
      <c r="G3" s="12">
        <v>100000</v>
      </c>
      <c r="H3" s="12">
        <v>49100</v>
      </c>
      <c r="I3" s="13">
        <f>H3/G3*100</f>
        <v>49.1</v>
      </c>
      <c r="J3" s="12">
        <v>100800</v>
      </c>
      <c r="K3" s="12">
        <v>13200</v>
      </c>
      <c r="L3" s="12">
        <f>G3-K3</f>
        <v>86800</v>
      </c>
      <c r="M3" s="12">
        <v>94907</v>
      </c>
      <c r="N3" s="14">
        <f>L3/M3</f>
        <v>0.91457953575605588</v>
      </c>
      <c r="O3" s="15">
        <v>1120</v>
      </c>
      <c r="P3" s="16">
        <f>L3/O3</f>
        <v>77.5</v>
      </c>
      <c r="Q3" s="17" t="s">
        <v>44</v>
      </c>
      <c r="R3" s="18">
        <f>ABS(N6-N3)*100</f>
        <v>13.934287019482749</v>
      </c>
      <c r="S3" s="10" t="s">
        <v>45</v>
      </c>
      <c r="T3" s="10" t="s">
        <v>46</v>
      </c>
      <c r="U3" s="12">
        <v>13200</v>
      </c>
      <c r="V3" s="10" t="s">
        <v>47</v>
      </c>
      <c r="W3" s="11" t="s">
        <v>48</v>
      </c>
      <c r="X3" s="10" t="s">
        <v>46</v>
      </c>
      <c r="Y3" s="10" t="s">
        <v>49</v>
      </c>
      <c r="Z3" s="10" t="s">
        <v>50</v>
      </c>
      <c r="AA3" s="10">
        <v>62</v>
      </c>
      <c r="AB3" s="10" t="s">
        <v>46</v>
      </c>
      <c r="AC3" s="10" t="s">
        <v>46</v>
      </c>
      <c r="AD3" s="10" t="s">
        <v>46</v>
      </c>
      <c r="AE3" s="10" t="s">
        <v>46</v>
      </c>
      <c r="AF3" s="10" t="s">
        <v>46</v>
      </c>
      <c r="AG3" s="10" t="s">
        <v>46</v>
      </c>
      <c r="AH3" s="10" t="s">
        <v>46</v>
      </c>
      <c r="AI3" s="10" t="s">
        <v>46</v>
      </c>
      <c r="AJ3" s="10" t="s">
        <v>46</v>
      </c>
      <c r="AK3" s="10" t="s">
        <v>46</v>
      </c>
      <c r="AL3" s="10" t="s">
        <v>46</v>
      </c>
      <c r="AM3" s="10" t="s">
        <v>46</v>
      </c>
      <c r="AN3" s="10" t="s">
        <v>51</v>
      </c>
    </row>
    <row r="4" spans="1:40" x14ac:dyDescent="0.3">
      <c r="A4" s="28"/>
      <c r="B4" s="28"/>
      <c r="C4" s="29" t="s">
        <v>55</v>
      </c>
      <c r="D4" s="30">
        <f>+SUM(D2:D3)</f>
        <v>295000</v>
      </c>
      <c r="E4" s="28"/>
      <c r="F4" s="28"/>
      <c r="G4" s="30">
        <f>+SUM(G2:G3)</f>
        <v>295000</v>
      </c>
      <c r="H4" s="30">
        <f>+SUM(H2:H3)</f>
        <v>125100</v>
      </c>
      <c r="I4" s="31"/>
      <c r="J4" s="30">
        <f>+SUM(J2:J3)</f>
        <v>259001</v>
      </c>
      <c r="K4" s="30"/>
      <c r="L4" s="30">
        <f>+SUM(L2:L3)</f>
        <v>249275</v>
      </c>
      <c r="M4" s="30">
        <f>+SUM(M2:M3)</f>
        <v>231067</v>
      </c>
      <c r="N4" s="32"/>
      <c r="O4" s="33"/>
      <c r="P4" s="34">
        <f>AVERAGE(P2:P3)</f>
        <v>111.02535587188612</v>
      </c>
      <c r="Q4" s="35"/>
      <c r="R4" s="36">
        <f>ABS(N6-N5)*100</f>
        <v>2.4877249560288694</v>
      </c>
      <c r="S4" s="28"/>
      <c r="T4" s="28"/>
      <c r="U4" s="30"/>
      <c r="V4" s="28"/>
      <c r="W4" s="29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</row>
    <row r="5" spans="1:40" x14ac:dyDescent="0.3">
      <c r="A5" s="19"/>
      <c r="B5" s="19"/>
      <c r="C5" s="20"/>
      <c r="D5" s="21"/>
      <c r="E5" s="19"/>
      <c r="F5" s="19"/>
      <c r="G5" s="21"/>
      <c r="H5" s="21" t="s">
        <v>56</v>
      </c>
      <c r="I5" s="22">
        <f>H4/G4*100</f>
        <v>42.406779661016948</v>
      </c>
      <c r="J5" s="21"/>
      <c r="K5" s="21"/>
      <c r="L5" s="21"/>
      <c r="M5" s="21" t="s">
        <v>58</v>
      </c>
      <c r="N5" s="23">
        <f>L4/M4</f>
        <v>1.0787996555111721</v>
      </c>
      <c r="O5" s="24"/>
      <c r="P5" s="25" t="s">
        <v>60</v>
      </c>
      <c r="Q5" s="26">
        <f>STDEV(N2:N3)</f>
        <v>0.19706057684951919</v>
      </c>
      <c r="R5" s="27"/>
      <c r="S5" s="19"/>
      <c r="T5" s="19"/>
      <c r="U5" s="21"/>
      <c r="V5" s="19"/>
      <c r="W5" s="20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</row>
    <row r="6" spans="1:40" x14ac:dyDescent="0.3">
      <c r="A6" s="37"/>
      <c r="B6" s="37"/>
      <c r="C6" s="38"/>
      <c r="D6" s="39"/>
      <c r="E6" s="37"/>
      <c r="F6" s="37"/>
      <c r="G6" s="39"/>
      <c r="H6" s="39" t="s">
        <v>57</v>
      </c>
      <c r="I6" s="40">
        <f>STDEV(I2:I3)</f>
        <v>7.1599094330915003</v>
      </c>
      <c r="J6" s="39"/>
      <c r="K6" s="39"/>
      <c r="L6" s="39"/>
      <c r="M6" s="39" t="s">
        <v>59</v>
      </c>
      <c r="N6" s="41">
        <f>AVERAGE(N2:N3)</f>
        <v>1.0539224059508834</v>
      </c>
      <c r="O6" s="42"/>
      <c r="P6" s="43" t="s">
        <v>61</v>
      </c>
      <c r="Q6" s="45">
        <f>AVERAGE(R2:R3)</f>
        <v>13.934287019482754</v>
      </c>
      <c r="R6" s="44" t="s">
        <v>62</v>
      </c>
      <c r="S6" s="37">
        <f>+(Q6/N6)</f>
        <v>13.221359505029959</v>
      </c>
      <c r="T6" s="37"/>
      <c r="U6" s="39"/>
      <c r="V6" s="37"/>
      <c r="W6" s="38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</row>
    <row r="9" spans="1:40" ht="15.6" x14ac:dyDescent="0.3">
      <c r="B9" s="46" t="s">
        <v>70</v>
      </c>
      <c r="C9" s="47"/>
      <c r="D9" s="48"/>
      <c r="E9" s="49"/>
      <c r="F9" s="49"/>
    </row>
    <row r="10" spans="1:40" ht="15.6" x14ac:dyDescent="0.3">
      <c r="B10" s="46" t="s">
        <v>63</v>
      </c>
      <c r="C10" s="47"/>
      <c r="D10" s="48"/>
      <c r="E10" s="49"/>
      <c r="F10" s="49"/>
    </row>
    <row r="11" spans="1:40" ht="15.6" x14ac:dyDescent="0.3">
      <c r="B11" s="46" t="s">
        <v>71</v>
      </c>
      <c r="C11" s="47"/>
      <c r="D11" s="48"/>
      <c r="E11" s="49"/>
      <c r="F11" s="49"/>
    </row>
    <row r="12" spans="1:40" ht="15.6" x14ac:dyDescent="0.3">
      <c r="B12" s="46" t="s">
        <v>72</v>
      </c>
      <c r="C12" s="47"/>
      <c r="D12" s="48"/>
      <c r="E12" s="49"/>
      <c r="F12" s="49"/>
    </row>
    <row r="13" spans="1:40" x14ac:dyDescent="0.3">
      <c r="B13" s="49"/>
      <c r="C13" s="47"/>
      <c r="D13" s="48"/>
      <c r="E13" s="49"/>
      <c r="F13" s="49"/>
    </row>
    <row r="14" spans="1:40" ht="15.6" x14ac:dyDescent="0.3">
      <c r="A14" s="56" t="s">
        <v>69</v>
      </c>
    </row>
    <row r="15" spans="1:40" s="49" customFormat="1" x14ac:dyDescent="0.3">
      <c r="A15" s="49" t="s">
        <v>64</v>
      </c>
      <c r="B15" s="49" t="s">
        <v>65</v>
      </c>
      <c r="C15" s="47">
        <v>44582</v>
      </c>
      <c r="D15" s="48">
        <v>140000</v>
      </c>
      <c r="E15" s="49" t="s">
        <v>42</v>
      </c>
      <c r="F15" s="49" t="s">
        <v>43</v>
      </c>
      <c r="G15" s="48">
        <v>140000</v>
      </c>
      <c r="H15" s="48">
        <v>30000</v>
      </c>
      <c r="I15" s="50">
        <f>H15/G15*100</f>
        <v>21.428571428571427</v>
      </c>
      <c r="J15" s="48">
        <v>122433</v>
      </c>
      <c r="K15" s="48">
        <v>40281</v>
      </c>
      <c r="L15" s="48">
        <f>G15-K15</f>
        <v>99719</v>
      </c>
      <c r="M15" s="48">
        <v>89005.4140625</v>
      </c>
      <c r="N15" s="51">
        <f>L15/M15</f>
        <v>1.1203700477139162</v>
      </c>
      <c r="O15" s="52">
        <v>1060</v>
      </c>
      <c r="P15" s="53">
        <f>L15/O15</f>
        <v>94.074528301886787</v>
      </c>
      <c r="Q15" s="54" t="s">
        <v>66</v>
      </c>
      <c r="R15" s="55">
        <f>ABS(N18-N15)*100</f>
        <v>112.03700477139162</v>
      </c>
      <c r="S15" s="49" t="s">
        <v>67</v>
      </c>
      <c r="U15" s="48">
        <v>40281</v>
      </c>
      <c r="V15" s="49" t="s">
        <v>47</v>
      </c>
      <c r="W15" s="47" t="s">
        <v>48</v>
      </c>
      <c r="Y15" s="49" t="s">
        <v>68</v>
      </c>
      <c r="Z15" s="49">
        <v>401</v>
      </c>
      <c r="AA15" s="49">
        <v>68</v>
      </c>
    </row>
  </sheetData>
  <sheetProtection algorithmName="SHA-512" hashValue="NMgmqIR4Blh1HMQl8tOU6Iqv171RpOxLI+zNENEqd8XcUSzjT8ZQ5i+4eHMHcBqgTWUY7Z8uaoghzXMol3ahWQ==" saltValue="KhYyMf97V3hRILP4iRfsUw==" spinCount="100000" sheet="1" objects="1" scenarios="1"/>
  <conditionalFormatting sqref="A15:AM15">
    <cfRule type="expression" dxfId="1" priority="1" stopIfTrue="1">
      <formula>MOD(ROW(),4)&gt;1</formula>
    </cfRule>
    <cfRule type="expression" dxfId="0" priority="2" stopIfTrue="1">
      <formula>MOD(ROW(),4)&lt;2</formula>
    </cfRule>
  </conditionalFormatting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E.C.F. Analysis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Brandi Clark</cp:lastModifiedBy>
  <dcterms:created xsi:type="dcterms:W3CDTF">2026-01-28T15:50:09Z</dcterms:created>
  <dcterms:modified xsi:type="dcterms:W3CDTF">2026-03-09T13:16:57Z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2.5.5</vt:lpwstr>
  </property>
</Properties>
</file>