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ECF-SPREDSHEETS - NEW/"/>
    </mc:Choice>
  </mc:AlternateContent>
  <xr:revisionPtr revIDLastSave="1" documentId="11_EB8C187EE8F9802305E1DE2B9D11899BDBFFEB42" xr6:coauthVersionLast="47" xr6:coauthVersionMax="47" xr10:uidLastSave="{4888F51B-B056-4A89-9CF2-CD5F6DDD93F1}"/>
  <bookViews>
    <workbookView xWindow="-108" yWindow="-108" windowWidth="23256" windowHeight="12456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J12" i="1"/>
  <c r="H12" i="1"/>
  <c r="G12" i="1"/>
  <c r="D12" i="1"/>
  <c r="L11" i="1"/>
  <c r="P11" i="1" s="1"/>
  <c r="I11" i="1"/>
  <c r="L10" i="1"/>
  <c r="P10" i="1" s="1"/>
  <c r="I10" i="1"/>
  <c r="L9" i="1"/>
  <c r="N9" i="1" s="1"/>
  <c r="I9" i="1"/>
  <c r="L8" i="1"/>
  <c r="N8" i="1" s="1"/>
  <c r="I8" i="1"/>
  <c r="L7" i="1"/>
  <c r="P7" i="1" s="1"/>
  <c r="I7" i="1"/>
  <c r="L6" i="1"/>
  <c r="P6" i="1" s="1"/>
  <c r="I6" i="1"/>
  <c r="L5" i="1"/>
  <c r="P5" i="1" s="1"/>
  <c r="I5" i="1"/>
  <c r="L4" i="1"/>
  <c r="N4" i="1" s="1"/>
  <c r="I4" i="1"/>
  <c r="L3" i="1"/>
  <c r="P3" i="1" s="1"/>
  <c r="I3" i="1"/>
  <c r="L2" i="1"/>
  <c r="N2" i="1" s="1"/>
  <c r="I2" i="1"/>
  <c r="N11" i="1" l="1"/>
  <c r="N3" i="1"/>
  <c r="N5" i="1"/>
  <c r="I13" i="1"/>
  <c r="I14" i="1"/>
  <c r="N7" i="1"/>
  <c r="P2" i="1"/>
  <c r="P4" i="1"/>
  <c r="N6" i="1"/>
  <c r="N10" i="1"/>
  <c r="L12" i="1"/>
  <c r="N13" i="1" s="1"/>
  <c r="P8" i="1"/>
  <c r="P9" i="1"/>
  <c r="P12" i="1" l="1"/>
  <c r="N14" i="1"/>
  <c r="Q13" i="1"/>
  <c r="R4" i="1" l="1"/>
  <c r="R9" i="1"/>
  <c r="R8" i="1"/>
  <c r="R5" i="1"/>
  <c r="R11" i="1"/>
  <c r="R10" i="1"/>
  <c r="R2" i="1"/>
  <c r="R6" i="1"/>
  <c r="R12" i="1"/>
  <c r="R7" i="1"/>
  <c r="R3" i="1"/>
  <c r="Q14" i="1" l="1"/>
  <c r="S14" i="1" s="1"/>
</calcChain>
</file>

<file path=xl/sharedStrings.xml><?xml version="1.0" encoding="utf-8"?>
<sst xmlns="http://schemas.openxmlformats.org/spreadsheetml/2006/main" count="302" uniqueCount="93">
  <si>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</si>
  <si>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</si>
  <si>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</si>
  <si>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</si>
  <si>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</si>
  <si>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</si>
  <si>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</si>
  <si>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</si>
  <si>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</si>
  <si>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</si>
  <si>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</si>
  <si>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</si>
  <si>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</si>
  <si>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</si>
  <si>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</si>
  <si>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</si>
  <si>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</si>
  <si>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</si>
  <si>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</si>
  <si>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</si>
  <si>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</si>
  <si>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</si>
  <si>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</si>
  <si>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</si>
  <si>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</si>
  <si>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</si>
  <si>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</si>
  <si>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</si>
  <si>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</si>
  <si>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</si>
  <si>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</si>
  <si>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</si>
  <si>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</si>
  <si>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</si>
  <si>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</si>
  <si>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</si>
  <si>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</si>
  <si>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</si>
  <si>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</si>
  <si>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Building Occupancy</t>
  </si>
  <si>
    <t>004-002-035-10</t>
  </si>
  <si>
    <t>11717 N BACKUS RD</t>
  </si>
  <si>
    <t>WD</t>
  </si>
  <si>
    <t>03-ARM'S LENGTH</t>
  </si>
  <si>
    <t>'00005</t>
  </si>
  <si>
    <t>DOUBLEWIDE</t>
  </si>
  <si>
    <t/>
  </si>
  <si>
    <t>No</t>
  </si>
  <si>
    <t xml:space="preserve">  /  /    </t>
  </si>
  <si>
    <t>RESIDENTIAL</t>
  </si>
  <si>
    <t>401</t>
  </si>
  <si>
    <t>Mobile Home</t>
  </si>
  <si>
    <t>'00009</t>
  </si>
  <si>
    <t>SINGLEWIDE</t>
  </si>
  <si>
    <t>RES SINGELWIDE</t>
  </si>
  <si>
    <t>004-004-024-00</t>
  </si>
  <si>
    <t>11530 N LAKEVIEW RD</t>
  </si>
  <si>
    <t>QC</t>
  </si>
  <si>
    <t>'00003</t>
  </si>
  <si>
    <t>TAMARACK LAKE</t>
  </si>
  <si>
    <t>004-014-019-51</t>
  </si>
  <si>
    <t>7238 W HC - EDMORE RD</t>
  </si>
  <si>
    <t>LC</t>
  </si>
  <si>
    <t>004-019-007-00</t>
  </si>
  <si>
    <t>8226 N GRAVEL RIDGE RD</t>
  </si>
  <si>
    <t>004-019-018-00</t>
  </si>
  <si>
    <t>11752 W ALMY RD</t>
  </si>
  <si>
    <t>004-023-003-10</t>
  </si>
  <si>
    <t>8962 N VINING RD</t>
  </si>
  <si>
    <t>004-023-003-73</t>
  </si>
  <si>
    <t>8975 N VINING RD</t>
  </si>
  <si>
    <t>'00001</t>
  </si>
  <si>
    <t>HONEYMOON HEIGHTS</t>
  </si>
  <si>
    <t>'00018</t>
  </si>
  <si>
    <t>HONEYMOON H LAKEFRONT</t>
  </si>
  <si>
    <t>004-230-325-00</t>
  </si>
  <si>
    <t>6363 LAKESHORE DR</t>
  </si>
  <si>
    <t>004-240-741-00</t>
  </si>
  <si>
    <t>6718 W SCHMEID RD</t>
  </si>
  <si>
    <t>042-111-111-50</t>
  </si>
  <si>
    <t>229 LAKE DR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</si>
  <si>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</si>
  <si>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</si>
  <si>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</si>
  <si>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</si>
  <si>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</si>
  <si>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</si>
  <si>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</si>
  <si>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</si>
  <si>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MOBILE HOMES       ECF</t>
  </si>
  <si>
    <t xml:space="preserve">2026 CATO </t>
  </si>
  <si>
    <t>2026 USED                  1.867</t>
  </si>
  <si>
    <t>2026 ANALYZED         1.867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</si>
</sst>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</numFmts>
  <fonts count="4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10" workbookViewId="0">
      <selection activeCell="E20" sqref="E20"/>
    </sheetView>
  </sheetViews>
  <sheetFormatPr defaultRowHeight="14.4" x14ac:dyDescent="0.3"/>
  <cols>
    <col min="1" max="1" width="14.33203125" bestFit="1" customWidth="1" collapsed="1"/>
    <col min="2" max="2" width="26.6640625" bestFit="1" customWidth="1" collapsed="1"/>
    <col min="3" max="3" width="13.6640625" bestFit="1" customWidth="1" collapsed="1"/>
    <col min="4" max="4" width="11.6640625" bestFit="1" customWidth="1" collapsed="1"/>
    <col min="5" max="5" width="7.6640625" bestFit="1" customWidth="1" collapsed="1"/>
    <col min="6" max="6" width="19.6640625" bestFit="1" customWidth="1" collapsed="1"/>
    <col min="7" max="7" width="12.6640625" bestFit="1" customWidth="1" collapsed="1"/>
    <col min="8" max="8" width="16.6640625" bestFit="1" customWidth="1" collapsed="1"/>
    <col min="9" max="9" width="14.6640625" bestFit="1" customWidth="1" collapsed="1"/>
    <col min="10" max="10" width="15.6640625" bestFit="1" customWidth="1" collapsed="1"/>
    <col min="11" max="11" width="13.6640625" bestFit="1" customWidth="1" collapsed="1"/>
    <col min="12" max="12" width="15.6640625" bestFit="1" customWidth="1" collapsed="1"/>
    <col min="13" max="13" width="14.6640625" bestFit="1" customWidth="1" collapsed="1"/>
    <col min="14" max="14" width="8.6640625" bestFit="1" customWidth="1" collapsed="1"/>
    <col min="15" max="15" width="12.6640625" bestFit="1" customWidth="1" collapsed="1"/>
    <col min="16" max="16" width="17.6640625" bestFit="1" customWidth="1" collapsed="1"/>
    <col min="17" max="17" width="10.6640625" bestFit="1" customWidth="1" collapsed="1"/>
    <col min="18" max="18" width="20.6640625" bestFit="1" customWidth="1" collapsed="1"/>
    <col min="19" max="19" width="16.6640625" bestFit="1" customWidth="1" collapsed="1"/>
    <col min="20" max="20" width="11.6640625" bestFit="1" customWidth="1" collapsed="1"/>
    <col min="21" max="21" width="12.6640625" bestFit="1" customWidth="1" collapsed="1"/>
    <col min="22" max="22" width="13.6640625" bestFit="1" customWidth="1" collapsed="1"/>
    <col min="23" max="23" width="12.6640625" bestFit="1" customWidth="1" collapsed="1"/>
    <col min="24" max="24" width="31.6640625" bestFit="1" customWidth="1" collapsed="1"/>
    <col min="25" max="25" width="28.6640625" bestFit="1" customWidth="1" collapsed="1"/>
    <col min="26" max="27" width="15.6640625" bestFit="1" customWidth="1" collapsed="1"/>
    <col min="28" max="28" width="19.6640625" bestFit="1" customWidth="1" collapsed="1"/>
    <col min="29" max="29" width="9.6640625" bestFit="1" customWidth="1" collapsed="1"/>
    <col min="30" max="30" width="15.6640625" bestFit="1" customWidth="1" collapsed="1"/>
    <col min="31" max="31" width="8.6640625" bestFit="1" customWidth="1" collapsed="1"/>
    <col min="32" max="32" width="21.6640625" bestFit="1" customWidth="1" collapsed="1"/>
    <col min="33" max="33" width="18.6640625" bestFit="1" customWidth="1" collapsed="1"/>
    <col min="34" max="34" width="17.6640625" bestFit="1" customWidth="1" collapsed="1"/>
    <col min="35" max="35" width="13.6640625" bestFit="1" customWidth="1" collapsed="1"/>
    <col min="36" max="36" width="18.6640625" bestFit="1" customWidth="1" collapsed="1"/>
    <col min="37" max="37" width="23.6640625" bestFit="1" customWidth="1" collapsed="1"/>
    <col min="38" max="38" width="22.6640625" bestFit="1" customWidth="1" collapsed="1"/>
    <col min="39" max="39" width="18.6640625" bestFit="1" customWidth="1" collapsed="1"/>
    <col min="40" max="40" width="20.6640625" bestFit="1" customWidth="1" collapsed="1"/>
  </cols>
  <sheetData>
    <row r="1" spans="1:40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3" t="s">
        <v>20</v>
      </c>
      <c r="V1" s="1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x14ac:dyDescent="0.3">
      <c r="A2" s="10" t="s">
        <v>40</v>
      </c>
      <c r="B2" s="10" t="s">
        <v>41</v>
      </c>
      <c r="C2" s="11">
        <v>45527</v>
      </c>
      <c r="D2" s="12">
        <v>140000</v>
      </c>
      <c r="E2" s="10" t="s">
        <v>42</v>
      </c>
      <c r="F2" s="10" t="s">
        <v>43</v>
      </c>
      <c r="G2" s="12">
        <v>140000</v>
      </c>
      <c r="H2" s="12">
        <v>60600</v>
      </c>
      <c r="I2" s="13">
        <f t="shared" ref="I2:I8" si="0">H2/G2*100</f>
        <v>43.285714285714292</v>
      </c>
      <c r="J2" s="12">
        <v>163963</v>
      </c>
      <c r="K2" s="12">
        <v>37846</v>
      </c>
      <c r="L2" s="12">
        <f t="shared" ref="L2:L8" si="1">G2-K2</f>
        <v>102154</v>
      </c>
      <c r="M2" s="12">
        <v>70065</v>
      </c>
      <c r="N2" s="14">
        <f t="shared" ref="N2:N8" si="2">L2/M2</f>
        <v>1.4579890102048099</v>
      </c>
      <c r="O2" s="15">
        <v>1568</v>
      </c>
      <c r="P2" s="16">
        <f t="shared" ref="P2:P8" si="3">L2/O2</f>
        <v>65.149234693877546</v>
      </c>
      <c r="Q2" s="17" t="s">
        <v>44</v>
      </c>
      <c r="R2" s="18">
        <f>ABS(N14-N2)*100</f>
        <v>43.070478401896594</v>
      </c>
      <c r="S2" s="10" t="s">
        <v>45</v>
      </c>
      <c r="T2" s="10" t="s">
        <v>46</v>
      </c>
      <c r="U2" s="12">
        <v>32772</v>
      </c>
      <c r="V2" s="10" t="s">
        <v>47</v>
      </c>
      <c r="W2" s="11" t="s">
        <v>48</v>
      </c>
      <c r="X2" s="10" t="s">
        <v>46</v>
      </c>
      <c r="Y2" s="10" t="s">
        <v>49</v>
      </c>
      <c r="Z2" s="10" t="s">
        <v>50</v>
      </c>
      <c r="AA2" s="10">
        <v>47</v>
      </c>
      <c r="AB2" s="10" t="s">
        <v>46</v>
      </c>
      <c r="AC2" s="10" t="s">
        <v>46</v>
      </c>
      <c r="AD2" s="10" t="s">
        <v>46</v>
      </c>
      <c r="AE2" s="10" t="s">
        <v>46</v>
      </c>
      <c r="AF2" s="10" t="s">
        <v>46</v>
      </c>
      <c r="AG2" s="10" t="s">
        <v>46</v>
      </c>
      <c r="AH2" s="10" t="s">
        <v>46</v>
      </c>
      <c r="AI2" s="10" t="s">
        <v>46</v>
      </c>
      <c r="AJ2" s="10" t="s">
        <v>46</v>
      </c>
      <c r="AK2" s="10" t="s">
        <v>46</v>
      </c>
      <c r="AL2" s="10" t="s">
        <v>46</v>
      </c>
      <c r="AM2" s="10" t="s">
        <v>46</v>
      </c>
      <c r="AN2" s="10" t="s">
        <v>51</v>
      </c>
    </row>
    <row r="3" spans="1:40" x14ac:dyDescent="0.3">
      <c r="A3" s="10" t="s">
        <v>55</v>
      </c>
      <c r="B3" s="10" t="s">
        <v>56</v>
      </c>
      <c r="C3" s="11">
        <v>45441</v>
      </c>
      <c r="D3" s="12">
        <v>70000</v>
      </c>
      <c r="E3" s="10" t="s">
        <v>57</v>
      </c>
      <c r="F3" s="10" t="s">
        <v>43</v>
      </c>
      <c r="G3" s="12">
        <v>70000</v>
      </c>
      <c r="H3" s="12">
        <v>51400</v>
      </c>
      <c r="I3" s="13">
        <f t="shared" si="0"/>
        <v>73.428571428571431</v>
      </c>
      <c r="J3" s="12">
        <v>142529</v>
      </c>
      <c r="K3" s="12">
        <v>13039</v>
      </c>
      <c r="L3" s="12">
        <f t="shared" si="1"/>
        <v>56961</v>
      </c>
      <c r="M3" s="12">
        <v>71938</v>
      </c>
      <c r="N3" s="14">
        <f t="shared" si="2"/>
        <v>0.7918068336623203</v>
      </c>
      <c r="O3" s="15">
        <v>1940</v>
      </c>
      <c r="P3" s="16">
        <f t="shared" si="3"/>
        <v>29.361340206185567</v>
      </c>
      <c r="Q3" s="17" t="s">
        <v>44</v>
      </c>
      <c r="R3" s="18">
        <f>ABS(N14-N3)*100</f>
        <v>109.68869605614555</v>
      </c>
      <c r="S3" s="10" t="s">
        <v>45</v>
      </c>
      <c r="T3" s="10" t="s">
        <v>46</v>
      </c>
      <c r="U3" s="12">
        <v>11718</v>
      </c>
      <c r="V3" s="10" t="s">
        <v>47</v>
      </c>
      <c r="W3" s="11" t="s">
        <v>48</v>
      </c>
      <c r="X3" s="10" t="s">
        <v>46</v>
      </c>
      <c r="Y3" s="10" t="s">
        <v>49</v>
      </c>
      <c r="Z3" s="10" t="s">
        <v>50</v>
      </c>
      <c r="AA3" s="10">
        <v>45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51</v>
      </c>
    </row>
    <row r="4" spans="1:40" x14ac:dyDescent="0.3">
      <c r="A4" s="19" t="s">
        <v>60</v>
      </c>
      <c r="B4" s="19" t="s">
        <v>61</v>
      </c>
      <c r="C4" s="20">
        <v>45492</v>
      </c>
      <c r="D4" s="21">
        <v>52000</v>
      </c>
      <c r="E4" s="19" t="s">
        <v>62</v>
      </c>
      <c r="F4" s="19" t="s">
        <v>43</v>
      </c>
      <c r="G4" s="21">
        <v>52000</v>
      </c>
      <c r="H4" s="21">
        <v>31900</v>
      </c>
      <c r="I4" s="22">
        <f t="shared" si="0"/>
        <v>61.346153846153854</v>
      </c>
      <c r="J4" s="21">
        <v>69926</v>
      </c>
      <c r="K4" s="21">
        <v>19940</v>
      </c>
      <c r="L4" s="21">
        <f t="shared" si="1"/>
        <v>32060</v>
      </c>
      <c r="M4" s="21">
        <v>27770</v>
      </c>
      <c r="N4" s="23">
        <f t="shared" si="2"/>
        <v>1.1544832553114872</v>
      </c>
      <c r="O4" s="24">
        <v>896</v>
      </c>
      <c r="P4" s="25">
        <f t="shared" si="3"/>
        <v>35.78125</v>
      </c>
      <c r="Q4" s="26" t="s">
        <v>52</v>
      </c>
      <c r="R4" s="27">
        <f>ABS(N14-N4)*100</f>
        <v>73.421053891228865</v>
      </c>
      <c r="S4" s="19" t="s">
        <v>53</v>
      </c>
      <c r="T4" s="19" t="s">
        <v>46</v>
      </c>
      <c r="U4" s="21">
        <v>18784</v>
      </c>
      <c r="V4" s="19" t="s">
        <v>47</v>
      </c>
      <c r="W4" s="20" t="s">
        <v>48</v>
      </c>
      <c r="X4" s="19" t="s">
        <v>46</v>
      </c>
      <c r="Y4" s="19" t="s">
        <v>54</v>
      </c>
      <c r="Z4" s="19" t="s">
        <v>50</v>
      </c>
      <c r="AA4" s="19">
        <v>44</v>
      </c>
      <c r="AB4" s="19" t="s">
        <v>46</v>
      </c>
      <c r="AC4" s="19" t="s">
        <v>46</v>
      </c>
      <c r="AD4" s="19" t="s">
        <v>46</v>
      </c>
      <c r="AE4" s="19" t="s">
        <v>46</v>
      </c>
      <c r="AF4" s="19" t="s">
        <v>46</v>
      </c>
      <c r="AG4" s="19" t="s">
        <v>46</v>
      </c>
      <c r="AH4" s="19" t="s">
        <v>46</v>
      </c>
      <c r="AI4" s="19" t="s">
        <v>46</v>
      </c>
      <c r="AJ4" s="19" t="s">
        <v>46</v>
      </c>
      <c r="AK4" s="19" t="s">
        <v>46</v>
      </c>
      <c r="AL4" s="19" t="s">
        <v>46</v>
      </c>
      <c r="AM4" s="19" t="s">
        <v>46</v>
      </c>
      <c r="AN4" s="19" t="s">
        <v>51</v>
      </c>
    </row>
    <row r="5" spans="1:40" x14ac:dyDescent="0.3">
      <c r="A5" s="19" t="s">
        <v>63</v>
      </c>
      <c r="B5" s="19" t="s">
        <v>64</v>
      </c>
      <c r="C5" s="20">
        <v>45240</v>
      </c>
      <c r="D5" s="21">
        <v>200000</v>
      </c>
      <c r="E5" s="19" t="s">
        <v>42</v>
      </c>
      <c r="F5" s="19" t="s">
        <v>43</v>
      </c>
      <c r="G5" s="21">
        <v>200000</v>
      </c>
      <c r="H5" s="21">
        <v>60400</v>
      </c>
      <c r="I5" s="22">
        <f t="shared" si="0"/>
        <v>30.2</v>
      </c>
      <c r="J5" s="21">
        <v>141571</v>
      </c>
      <c r="K5" s="21">
        <v>31011</v>
      </c>
      <c r="L5" s="21">
        <f t="shared" si="1"/>
        <v>168989</v>
      </c>
      <c r="M5" s="21">
        <v>61422</v>
      </c>
      <c r="N5" s="23">
        <f t="shared" si="2"/>
        <v>2.751278043697698</v>
      </c>
      <c r="O5" s="24">
        <v>1248</v>
      </c>
      <c r="P5" s="25">
        <f t="shared" si="3"/>
        <v>135.40785256410257</v>
      </c>
      <c r="Q5" s="26" t="s">
        <v>44</v>
      </c>
      <c r="R5" s="27">
        <f>ABS(N14-N5)*100</f>
        <v>86.258424947392214</v>
      </c>
      <c r="S5" s="19" t="s">
        <v>45</v>
      </c>
      <c r="T5" s="19" t="s">
        <v>46</v>
      </c>
      <c r="U5" s="21">
        <v>27480</v>
      </c>
      <c r="V5" s="19" t="s">
        <v>47</v>
      </c>
      <c r="W5" s="20" t="s">
        <v>48</v>
      </c>
      <c r="X5" s="19" t="s">
        <v>46</v>
      </c>
      <c r="Y5" s="19" t="s">
        <v>49</v>
      </c>
      <c r="Z5" s="19" t="s">
        <v>50</v>
      </c>
      <c r="AA5" s="19">
        <v>47</v>
      </c>
      <c r="AB5" s="19" t="s">
        <v>46</v>
      </c>
      <c r="AC5" s="19" t="s">
        <v>46</v>
      </c>
      <c r="AD5" s="19" t="s">
        <v>46</v>
      </c>
      <c r="AE5" s="19" t="s">
        <v>46</v>
      </c>
      <c r="AF5" s="19" t="s">
        <v>46</v>
      </c>
      <c r="AG5" s="19" t="s">
        <v>46</v>
      </c>
      <c r="AH5" s="19" t="s">
        <v>46</v>
      </c>
      <c r="AI5" s="19" t="s">
        <v>46</v>
      </c>
      <c r="AJ5" s="19" t="s">
        <v>46</v>
      </c>
      <c r="AK5" s="19" t="s">
        <v>46</v>
      </c>
      <c r="AL5" s="19" t="s">
        <v>46</v>
      </c>
      <c r="AM5" s="19" t="s">
        <v>46</v>
      </c>
      <c r="AN5" s="19" t="s">
        <v>51</v>
      </c>
    </row>
    <row r="6" spans="1:40" x14ac:dyDescent="0.3">
      <c r="A6" s="10" t="s">
        <v>65</v>
      </c>
      <c r="B6" s="10" t="s">
        <v>66</v>
      </c>
      <c r="C6" s="11">
        <v>45097</v>
      </c>
      <c r="D6" s="12">
        <v>153000</v>
      </c>
      <c r="E6" s="10" t="s">
        <v>42</v>
      </c>
      <c r="F6" s="10" t="s">
        <v>43</v>
      </c>
      <c r="G6" s="12">
        <v>153000</v>
      </c>
      <c r="H6" s="12">
        <v>44700</v>
      </c>
      <c r="I6" s="13">
        <f t="shared" si="0"/>
        <v>29.215686274509807</v>
      </c>
      <c r="J6" s="12">
        <v>109550</v>
      </c>
      <c r="K6" s="12">
        <v>11900</v>
      </c>
      <c r="L6" s="12">
        <f t="shared" si="1"/>
        <v>141100</v>
      </c>
      <c r="M6" s="12">
        <v>54250</v>
      </c>
      <c r="N6" s="14">
        <f t="shared" si="2"/>
        <v>2.600921658986175</v>
      </c>
      <c r="O6" s="15">
        <v>1456</v>
      </c>
      <c r="P6" s="16">
        <f t="shared" si="3"/>
        <v>96.909340659340657</v>
      </c>
      <c r="Q6" s="17" t="s">
        <v>44</v>
      </c>
      <c r="R6" s="18">
        <f>ABS(N14-N6)*100</f>
        <v>71.222786476239918</v>
      </c>
      <c r="S6" s="10" t="s">
        <v>45</v>
      </c>
      <c r="T6" s="10" t="s">
        <v>46</v>
      </c>
      <c r="U6" s="12">
        <v>11900</v>
      </c>
      <c r="V6" s="10" t="s">
        <v>47</v>
      </c>
      <c r="W6" s="11" t="s">
        <v>48</v>
      </c>
      <c r="X6" s="10" t="s">
        <v>46</v>
      </c>
      <c r="Y6" s="10" t="s">
        <v>49</v>
      </c>
      <c r="Z6" s="10" t="s">
        <v>50</v>
      </c>
      <c r="AA6" s="10">
        <v>51</v>
      </c>
      <c r="AB6" s="10" t="s">
        <v>46</v>
      </c>
      <c r="AC6" s="10" t="s">
        <v>46</v>
      </c>
      <c r="AD6" s="10" t="s">
        <v>46</v>
      </c>
      <c r="AE6" s="10" t="s">
        <v>46</v>
      </c>
      <c r="AF6" s="10" t="s">
        <v>46</v>
      </c>
      <c r="AG6" s="10" t="s">
        <v>46</v>
      </c>
      <c r="AH6" s="10" t="s">
        <v>46</v>
      </c>
      <c r="AI6" s="10" t="s">
        <v>46</v>
      </c>
      <c r="AJ6" s="10" t="s">
        <v>46</v>
      </c>
      <c r="AK6" s="10" t="s">
        <v>46</v>
      </c>
      <c r="AL6" s="10" t="s">
        <v>46</v>
      </c>
      <c r="AM6" s="10" t="s">
        <v>46</v>
      </c>
      <c r="AN6" s="10" t="s">
        <v>51</v>
      </c>
    </row>
    <row r="7" spans="1:40" x14ac:dyDescent="0.3">
      <c r="A7" s="19" t="s">
        <v>67</v>
      </c>
      <c r="B7" s="19" t="s">
        <v>68</v>
      </c>
      <c r="C7" s="20">
        <v>45686</v>
      </c>
      <c r="D7" s="21">
        <v>160000</v>
      </c>
      <c r="E7" s="19" t="s">
        <v>42</v>
      </c>
      <c r="F7" s="19" t="s">
        <v>43</v>
      </c>
      <c r="G7" s="21">
        <v>160000</v>
      </c>
      <c r="H7" s="21">
        <v>48300</v>
      </c>
      <c r="I7" s="22">
        <f t="shared" si="0"/>
        <v>30.1875</v>
      </c>
      <c r="J7" s="21">
        <v>120164</v>
      </c>
      <c r="K7" s="21">
        <v>42897</v>
      </c>
      <c r="L7" s="21">
        <f t="shared" si="1"/>
        <v>117103</v>
      </c>
      <c r="M7" s="21">
        <v>42926</v>
      </c>
      <c r="N7" s="23">
        <f t="shared" si="2"/>
        <v>2.7280203140287935</v>
      </c>
      <c r="O7" s="24">
        <v>1144</v>
      </c>
      <c r="P7" s="25">
        <f t="shared" si="3"/>
        <v>102.36276223776224</v>
      </c>
      <c r="Q7" s="26" t="s">
        <v>44</v>
      </c>
      <c r="R7" s="27">
        <f>ABS(N14-N7)*100</f>
        <v>83.932651980501774</v>
      </c>
      <c r="S7" s="19" t="s">
        <v>45</v>
      </c>
      <c r="T7" s="19" t="s">
        <v>46</v>
      </c>
      <c r="U7" s="21">
        <v>40917</v>
      </c>
      <c r="V7" s="19" t="s">
        <v>47</v>
      </c>
      <c r="W7" s="20" t="s">
        <v>48</v>
      </c>
      <c r="X7" s="19" t="s">
        <v>46</v>
      </c>
      <c r="Y7" s="19" t="s">
        <v>49</v>
      </c>
      <c r="Z7" s="19" t="s">
        <v>50</v>
      </c>
      <c r="AA7" s="19">
        <v>47</v>
      </c>
      <c r="AB7" s="19" t="s">
        <v>46</v>
      </c>
      <c r="AC7" s="19" t="s">
        <v>46</v>
      </c>
      <c r="AD7" s="19" t="s">
        <v>46</v>
      </c>
      <c r="AE7" s="19" t="s">
        <v>46</v>
      </c>
      <c r="AF7" s="19" t="s">
        <v>46</v>
      </c>
      <c r="AG7" s="19" t="s">
        <v>46</v>
      </c>
      <c r="AH7" s="19" t="s">
        <v>46</v>
      </c>
      <c r="AI7" s="19" t="s">
        <v>46</v>
      </c>
      <c r="AJ7" s="19" t="s">
        <v>46</v>
      </c>
      <c r="AK7" s="19" t="s">
        <v>46</v>
      </c>
      <c r="AL7" s="19" t="s">
        <v>46</v>
      </c>
      <c r="AM7" s="19" t="s">
        <v>46</v>
      </c>
      <c r="AN7" s="19" t="s">
        <v>51</v>
      </c>
    </row>
    <row r="8" spans="1:40" x14ac:dyDescent="0.3">
      <c r="A8" s="10" t="s">
        <v>69</v>
      </c>
      <c r="B8" s="10" t="s">
        <v>70</v>
      </c>
      <c r="C8" s="11">
        <v>45426</v>
      </c>
      <c r="D8" s="12">
        <v>112000</v>
      </c>
      <c r="E8" s="10" t="s">
        <v>42</v>
      </c>
      <c r="F8" s="10" t="s">
        <v>43</v>
      </c>
      <c r="G8" s="12">
        <v>112000</v>
      </c>
      <c r="H8" s="12">
        <v>56400</v>
      </c>
      <c r="I8" s="13">
        <f t="shared" si="0"/>
        <v>50.357142857142854</v>
      </c>
      <c r="J8" s="12">
        <v>150973</v>
      </c>
      <c r="K8" s="12">
        <v>36378</v>
      </c>
      <c r="L8" s="12">
        <f t="shared" si="1"/>
        <v>75622</v>
      </c>
      <c r="M8" s="12">
        <v>63663</v>
      </c>
      <c r="N8" s="14">
        <f t="shared" si="2"/>
        <v>1.187848514835933</v>
      </c>
      <c r="O8" s="15">
        <v>1680</v>
      </c>
      <c r="P8" s="16">
        <f t="shared" si="3"/>
        <v>45.013095238095239</v>
      </c>
      <c r="Q8" s="17" t="s">
        <v>44</v>
      </c>
      <c r="R8" s="18">
        <f>ABS(N14-N8)*100</f>
        <v>70.084527938784277</v>
      </c>
      <c r="S8" s="10" t="s">
        <v>45</v>
      </c>
      <c r="T8" s="10" t="s">
        <v>46</v>
      </c>
      <c r="U8" s="12">
        <v>31840</v>
      </c>
      <c r="V8" s="10" t="s">
        <v>47</v>
      </c>
      <c r="W8" s="11" t="s">
        <v>48</v>
      </c>
      <c r="X8" s="10" t="s">
        <v>46</v>
      </c>
      <c r="Y8" s="10" t="s">
        <v>49</v>
      </c>
      <c r="Z8" s="10" t="s">
        <v>50</v>
      </c>
      <c r="AA8" s="10">
        <v>47</v>
      </c>
      <c r="AB8" s="10" t="s">
        <v>46</v>
      </c>
      <c r="AC8" s="10" t="s">
        <v>46</v>
      </c>
      <c r="AD8" s="10" t="s">
        <v>46</v>
      </c>
      <c r="AE8" s="10" t="s">
        <v>46</v>
      </c>
      <c r="AF8" s="10" t="s">
        <v>46</v>
      </c>
      <c r="AG8" s="10" t="s">
        <v>46</v>
      </c>
      <c r="AH8" s="10" t="s">
        <v>46</v>
      </c>
      <c r="AI8" s="10" t="s">
        <v>46</v>
      </c>
      <c r="AJ8" s="10" t="s">
        <v>46</v>
      </c>
      <c r="AK8" s="10" t="s">
        <v>46</v>
      </c>
      <c r="AL8" s="10" t="s">
        <v>46</v>
      </c>
      <c r="AM8" s="10" t="s">
        <v>46</v>
      </c>
      <c r="AN8" s="10" t="s">
        <v>51</v>
      </c>
    </row>
    <row r="9" spans="1:40" x14ac:dyDescent="0.3">
      <c r="A9" s="10" t="s">
        <v>75</v>
      </c>
      <c r="B9" s="10" t="s">
        <v>76</v>
      </c>
      <c r="C9" s="11">
        <v>45481</v>
      </c>
      <c r="D9" s="12">
        <v>300000</v>
      </c>
      <c r="E9" s="10" t="s">
        <v>42</v>
      </c>
      <c r="F9" s="10" t="s">
        <v>43</v>
      </c>
      <c r="G9" s="12">
        <v>300000</v>
      </c>
      <c r="H9" s="12">
        <v>107200</v>
      </c>
      <c r="I9" s="13">
        <f t="shared" ref="I9:I11" si="4">H9/G9*100</f>
        <v>35.733333333333334</v>
      </c>
      <c r="J9" s="12">
        <v>252541</v>
      </c>
      <c r="K9" s="12">
        <v>100308</v>
      </c>
      <c r="L9" s="12">
        <f t="shared" ref="L9:L11" si="5">G9-K9</f>
        <v>199692</v>
      </c>
      <c r="M9" s="12">
        <v>84573</v>
      </c>
      <c r="N9" s="14">
        <f t="shared" ref="N9:N11" si="6">L9/M9</f>
        <v>2.3611790997126745</v>
      </c>
      <c r="O9" s="15">
        <v>1736</v>
      </c>
      <c r="P9" s="16">
        <f t="shared" ref="P9:P11" si="7">L9/O9</f>
        <v>115.02995391705069</v>
      </c>
      <c r="Q9" s="17" t="s">
        <v>73</v>
      </c>
      <c r="R9" s="18">
        <f>ABS(N14-N9)*100</f>
        <v>47.248530548889867</v>
      </c>
      <c r="S9" s="10" t="s">
        <v>45</v>
      </c>
      <c r="T9" s="10" t="s">
        <v>46</v>
      </c>
      <c r="U9" s="12">
        <v>97240</v>
      </c>
      <c r="V9" s="10" t="s">
        <v>47</v>
      </c>
      <c r="W9" s="11" t="s">
        <v>48</v>
      </c>
      <c r="X9" s="10" t="s">
        <v>46</v>
      </c>
      <c r="Y9" s="10" t="s">
        <v>74</v>
      </c>
      <c r="Z9" s="10" t="s">
        <v>50</v>
      </c>
      <c r="AA9" s="10">
        <v>63</v>
      </c>
      <c r="AB9" s="10" t="s">
        <v>46</v>
      </c>
      <c r="AC9" s="10" t="s">
        <v>46</v>
      </c>
      <c r="AD9" s="10" t="s">
        <v>46</v>
      </c>
      <c r="AE9" s="10" t="s">
        <v>46</v>
      </c>
      <c r="AF9" s="10" t="s">
        <v>46</v>
      </c>
      <c r="AG9" s="10" t="s">
        <v>46</v>
      </c>
      <c r="AH9" s="10" t="s">
        <v>46</v>
      </c>
      <c r="AI9" s="10" t="s">
        <v>46</v>
      </c>
      <c r="AJ9" s="10" t="s">
        <v>46</v>
      </c>
      <c r="AK9" s="10" t="s">
        <v>46</v>
      </c>
      <c r="AL9" s="10" t="s">
        <v>46</v>
      </c>
      <c r="AM9" s="10" t="s">
        <v>46</v>
      </c>
      <c r="AN9" s="10" t="s">
        <v>51</v>
      </c>
    </row>
    <row r="10" spans="1:40" x14ac:dyDescent="0.3">
      <c r="A10" s="10" t="s">
        <v>77</v>
      </c>
      <c r="B10" s="10" t="s">
        <v>78</v>
      </c>
      <c r="C10" s="11">
        <v>45393</v>
      </c>
      <c r="D10" s="12">
        <v>120000</v>
      </c>
      <c r="E10" s="10" t="s">
        <v>42</v>
      </c>
      <c r="F10" s="10" t="s">
        <v>43</v>
      </c>
      <c r="G10" s="12">
        <v>120000</v>
      </c>
      <c r="H10" s="12">
        <v>59200</v>
      </c>
      <c r="I10" s="13">
        <f t="shared" si="4"/>
        <v>49.333333333333336</v>
      </c>
      <c r="J10" s="12">
        <v>178840</v>
      </c>
      <c r="K10" s="12">
        <v>30052</v>
      </c>
      <c r="L10" s="12">
        <f t="shared" si="5"/>
        <v>89948</v>
      </c>
      <c r="M10" s="12">
        <v>82660</v>
      </c>
      <c r="N10" s="14">
        <f t="shared" si="6"/>
        <v>1.0881684006774739</v>
      </c>
      <c r="O10" s="15">
        <v>1144</v>
      </c>
      <c r="P10" s="16">
        <f t="shared" si="7"/>
        <v>78.62587412587412</v>
      </c>
      <c r="Q10" s="17" t="s">
        <v>71</v>
      </c>
      <c r="R10" s="18">
        <f>ABS(N14-N10)*100</f>
        <v>80.052539354630198</v>
      </c>
      <c r="S10" s="10" t="s">
        <v>45</v>
      </c>
      <c r="T10" s="10" t="s">
        <v>46</v>
      </c>
      <c r="U10" s="12">
        <v>30052</v>
      </c>
      <c r="V10" s="10" t="s">
        <v>47</v>
      </c>
      <c r="W10" s="11" t="s">
        <v>48</v>
      </c>
      <c r="X10" s="10" t="s">
        <v>46</v>
      </c>
      <c r="Y10" s="10" t="s">
        <v>72</v>
      </c>
      <c r="Z10" s="10" t="s">
        <v>50</v>
      </c>
      <c r="AA10" s="10">
        <v>59</v>
      </c>
      <c r="AB10" s="10" t="s">
        <v>46</v>
      </c>
      <c r="AC10" s="10" t="s">
        <v>46</v>
      </c>
      <c r="AD10" s="10" t="s">
        <v>46</v>
      </c>
      <c r="AE10" s="10" t="s">
        <v>46</v>
      </c>
      <c r="AF10" s="10" t="s">
        <v>46</v>
      </c>
      <c r="AG10" s="10" t="s">
        <v>46</v>
      </c>
      <c r="AH10" s="10" t="s">
        <v>46</v>
      </c>
      <c r="AI10" s="10" t="s">
        <v>46</v>
      </c>
      <c r="AJ10" s="10" t="s">
        <v>46</v>
      </c>
      <c r="AK10" s="10" t="s">
        <v>46</v>
      </c>
      <c r="AL10" s="10" t="s">
        <v>46</v>
      </c>
      <c r="AM10" s="10" t="s">
        <v>46</v>
      </c>
      <c r="AN10" s="10" t="s">
        <v>51</v>
      </c>
    </row>
    <row r="11" spans="1:40" x14ac:dyDescent="0.3">
      <c r="A11" s="19" t="s">
        <v>79</v>
      </c>
      <c r="B11" s="19" t="s">
        <v>80</v>
      </c>
      <c r="C11" s="20">
        <v>45485</v>
      </c>
      <c r="D11" s="21">
        <v>247500</v>
      </c>
      <c r="E11" s="19" t="s">
        <v>42</v>
      </c>
      <c r="F11" s="19" t="s">
        <v>43</v>
      </c>
      <c r="G11" s="21">
        <v>247500</v>
      </c>
      <c r="H11" s="21">
        <v>73000</v>
      </c>
      <c r="I11" s="22">
        <f t="shared" si="4"/>
        <v>29.494949494949495</v>
      </c>
      <c r="J11" s="21">
        <v>182784</v>
      </c>
      <c r="K11" s="21">
        <v>62096</v>
      </c>
      <c r="L11" s="21">
        <f t="shared" si="5"/>
        <v>185404</v>
      </c>
      <c r="M11" s="21">
        <v>67048</v>
      </c>
      <c r="N11" s="23">
        <f t="shared" si="6"/>
        <v>2.7652428111203915</v>
      </c>
      <c r="O11" s="24">
        <v>1560</v>
      </c>
      <c r="P11" s="25">
        <f t="shared" si="7"/>
        <v>118.84871794871795</v>
      </c>
      <c r="Q11" s="26" t="s">
        <v>58</v>
      </c>
      <c r="R11" s="27">
        <f>ABS(N14-N11)*100</f>
        <v>87.654901689661571</v>
      </c>
      <c r="S11" s="19" t="s">
        <v>45</v>
      </c>
      <c r="T11" s="19" t="s">
        <v>46</v>
      </c>
      <c r="U11" s="21">
        <v>55200</v>
      </c>
      <c r="V11" s="19" t="s">
        <v>47</v>
      </c>
      <c r="W11" s="20" t="s">
        <v>48</v>
      </c>
      <c r="X11" s="19" t="s">
        <v>46</v>
      </c>
      <c r="Y11" s="19" t="s">
        <v>59</v>
      </c>
      <c r="Z11" s="19" t="s">
        <v>50</v>
      </c>
      <c r="AA11" s="19">
        <v>49</v>
      </c>
      <c r="AB11" s="19" t="s">
        <v>46</v>
      </c>
      <c r="AC11" s="19" t="s">
        <v>46</v>
      </c>
      <c r="AD11" s="19" t="s">
        <v>46</v>
      </c>
      <c r="AE11" s="19" t="s">
        <v>46</v>
      </c>
      <c r="AF11" s="19" t="s">
        <v>46</v>
      </c>
      <c r="AG11" s="19" t="s">
        <v>46</v>
      </c>
      <c r="AH11" s="19" t="s">
        <v>46</v>
      </c>
      <c r="AI11" s="19" t="s">
        <v>46</v>
      </c>
      <c r="AJ11" s="19" t="s">
        <v>46</v>
      </c>
      <c r="AK11" s="19" t="s">
        <v>46</v>
      </c>
      <c r="AL11" s="19" t="s">
        <v>46</v>
      </c>
      <c r="AM11" s="19" t="s">
        <v>46</v>
      </c>
      <c r="AN11" s="19" t="s">
        <v>51</v>
      </c>
    </row>
    <row r="12" spans="1:40" x14ac:dyDescent="0.3">
      <c r="A12" s="37"/>
      <c r="B12" s="37"/>
      <c r="C12" s="38" t="s">
        <v>81</v>
      </c>
      <c r="D12" s="39">
        <f>+SUM(D2:D11)</f>
        <v>1554500</v>
      </c>
      <c r="E12" s="37"/>
      <c r="F12" s="37"/>
      <c r="G12" s="39">
        <f>+SUM(G2:G11)</f>
        <v>1554500</v>
      </c>
      <c r="H12" s="39">
        <f>+SUM(H2:H11)</f>
        <v>593100</v>
      </c>
      <c r="I12" s="40"/>
      <c r="J12" s="39">
        <f>+SUM(J2:J11)</f>
        <v>1512841</v>
      </c>
      <c r="K12" s="39"/>
      <c r="L12" s="39">
        <f>+SUM(L2:L11)</f>
        <v>1169033</v>
      </c>
      <c r="M12" s="39">
        <f>+SUM(M2:M11)</f>
        <v>626315</v>
      </c>
      <c r="N12" s="41"/>
      <c r="O12" s="42"/>
      <c r="P12" s="43">
        <f>AVERAGE(P2:P11)</f>
        <v>82.248942159100665</v>
      </c>
      <c r="Q12" s="44"/>
      <c r="R12" s="45">
        <f>ABS(N14-N13)*100</f>
        <v>2.2168164149452219</v>
      </c>
      <c r="S12" s="37"/>
      <c r="T12" s="37"/>
      <c r="U12" s="39"/>
      <c r="V12" s="37"/>
      <c r="W12" s="38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</row>
    <row r="13" spans="1:40" x14ac:dyDescent="0.3">
      <c r="A13" s="28"/>
      <c r="B13" s="28"/>
      <c r="C13" s="29"/>
      <c r="D13" s="30"/>
      <c r="E13" s="28"/>
      <c r="F13" s="28"/>
      <c r="G13" s="30"/>
      <c r="H13" s="30" t="s">
        <v>82</v>
      </c>
      <c r="I13" s="31">
        <f>H12/G12*100</f>
        <v>38.15374718559022</v>
      </c>
      <c r="J13" s="30"/>
      <c r="K13" s="30"/>
      <c r="L13" s="30"/>
      <c r="M13" s="30" t="s">
        <v>84</v>
      </c>
      <c r="N13" s="32">
        <f>L12/M12</f>
        <v>1.8665256300743236</v>
      </c>
      <c r="O13" s="33"/>
      <c r="P13" s="34" t="s">
        <v>86</v>
      </c>
      <c r="Q13" s="35">
        <f>STDEV(N2:N11)</f>
        <v>0.81698139585692653</v>
      </c>
      <c r="R13" s="36"/>
      <c r="S13" s="28"/>
      <c r="T13" s="28"/>
      <c r="U13" s="30"/>
      <c r="V13" s="28"/>
      <c r="W13" s="29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x14ac:dyDescent="0.3">
      <c r="A14" s="46"/>
      <c r="B14" s="46"/>
      <c r="C14" s="47"/>
      <c r="D14" s="48"/>
      <c r="E14" s="46"/>
      <c r="F14" s="46"/>
      <c r="G14" s="48"/>
      <c r="H14" s="48" t="s">
        <v>83</v>
      </c>
      <c r="I14" s="49">
        <f>STDEV(I2:I11)</f>
        <v>15.309151360770691</v>
      </c>
      <c r="J14" s="48"/>
      <c r="K14" s="48"/>
      <c r="L14" s="48"/>
      <c r="M14" s="48" t="s">
        <v>85</v>
      </c>
      <c r="N14" s="50">
        <f>AVERAGE(N2:N11)</f>
        <v>1.8886937942237758</v>
      </c>
      <c r="O14" s="51"/>
      <c r="P14" s="52" t="s">
        <v>87</v>
      </c>
      <c r="Q14" s="54">
        <f>AVERAGE(R2:R11)</f>
        <v>75.263459128537079</v>
      </c>
      <c r="R14" s="53" t="s">
        <v>88</v>
      </c>
      <c r="S14" s="46">
        <f>+(Q14/N14)</f>
        <v>39.849476584672743</v>
      </c>
      <c r="T14" s="46"/>
      <c r="U14" s="48"/>
      <c r="V14" s="46"/>
      <c r="W14" s="47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</row>
    <row r="16" spans="1:40" ht="15.6" x14ac:dyDescent="0.3">
      <c r="B16" s="55" t="s">
        <v>90</v>
      </c>
    </row>
    <row r="17" spans="2:2" ht="15.6" x14ac:dyDescent="0.3">
      <c r="B17" s="55" t="s">
        <v>89</v>
      </c>
    </row>
    <row r="18" spans="2:2" ht="15.6" x14ac:dyDescent="0.3">
      <c r="B18" s="55" t="s">
        <v>92</v>
      </c>
    </row>
    <row r="19" spans="2:2" ht="15.6" x14ac:dyDescent="0.3">
      <c r="B19" s="55" t="s">
        <v>91</v>
      </c>
    </row>
  </sheetData>
  <sheetProtection algorithmName="SHA-512" hashValue="fgwTMIh8RBUbHyY/a2Xv2+2SLuAazpDNjnDPmBME4QX8plD+t4++1miHiwKAbq+Cf538K3Kynk+XnfexMhOEDQ==" saltValue="M/foGftlzdCMFnEqPvlJ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2026-01-28T15:04:16Z</dcterms:created>
  <dcterms:modified xsi:type="dcterms:W3CDTF">2026-03-09T13:16:44Z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