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7014F89EB661B1021B9B4ABB3AD60E148598D671" xr6:coauthVersionLast="47" xr6:coauthVersionMax="47" xr10:uidLastSave="{9C6FC909-5DA5-4E3E-A7B4-EE716CA85F91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R30" i="1" s="1"/>
  <c r="I30" i="1"/>
  <c r="Q30" i="1" l="1"/>
  <c r="S30" i="1"/>
  <c r="I7" i="1"/>
  <c r="K7" i="1"/>
  <c r="R7" i="1" s="1"/>
  <c r="K29" i="1"/>
  <c r="S29" i="1" s="1"/>
  <c r="I29" i="1"/>
  <c r="I4" i="1"/>
  <c r="K4" i="1"/>
  <c r="S4" i="1" s="1"/>
  <c r="K22" i="1"/>
  <c r="S22" i="1" s="1"/>
  <c r="I22" i="1"/>
  <c r="K21" i="1"/>
  <c r="S21" i="1" s="1"/>
  <c r="I21" i="1"/>
  <c r="P8" i="1"/>
  <c r="O8" i="1"/>
  <c r="M8" i="1"/>
  <c r="L8" i="1"/>
  <c r="J8" i="1"/>
  <c r="H8" i="1"/>
  <c r="G8" i="1"/>
  <c r="D8" i="1"/>
  <c r="K6" i="1"/>
  <c r="Q6" i="1" s="1"/>
  <c r="I6" i="1"/>
  <c r="K5" i="1"/>
  <c r="R5" i="1" s="1"/>
  <c r="I5" i="1"/>
  <c r="K3" i="1"/>
  <c r="Q3" i="1" s="1"/>
  <c r="I3" i="1"/>
  <c r="K2" i="1"/>
  <c r="Q2" i="1" s="1"/>
  <c r="I2" i="1"/>
  <c r="Q29" i="1" l="1"/>
  <c r="S7" i="1"/>
  <c r="Q7" i="1"/>
  <c r="R29" i="1"/>
  <c r="Q4" i="1"/>
  <c r="R4" i="1"/>
  <c r="Q22" i="1"/>
  <c r="R21" i="1"/>
  <c r="Q21" i="1"/>
  <c r="R22" i="1"/>
  <c r="S2" i="1"/>
  <c r="R2" i="1"/>
  <c r="I9" i="1"/>
  <c r="S5" i="1"/>
  <c r="Q5" i="1"/>
  <c r="I10" i="1"/>
  <c r="S3" i="1"/>
  <c r="K8" i="1"/>
  <c r="R3" i="1"/>
  <c r="S6" i="1"/>
  <c r="R6" i="1"/>
  <c r="M10" i="1" l="1"/>
  <c r="P10" i="1"/>
  <c r="S10" i="1"/>
</calcChain>
</file>

<file path=xl/sharedStrings.xml><?xml version="1.0" encoding="utf-8"?>
<sst xmlns="http://schemas.openxmlformats.org/spreadsheetml/2006/main" count="316" uniqueCount="113">
  <si>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</si>
  <si>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</si>
  <si>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</si>
  <si>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</si>
  <si>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</si>
  <si>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</si>
  <si>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</si>
  <si>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</si>
  <si>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</si>
  <si>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</si>
  <si>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</si>
  <si>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</si>
  <si>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</si>
  <si>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</si>
  <si>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</si>
  <si>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</si>
  <si>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</si>
  <si>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</si>
  <si>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</si>
  <si>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</si>
  <si>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</si>
  <si>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</si>
  <si>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</si>
  <si>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</si>
  <si>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</si>
  <si>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</si>
  <si>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</si>
  <si>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</si>
  <si>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</si>
  <si>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</si>
  <si>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</si>
  <si>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</si>
  <si>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</si>
  <si>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</si>
  <si>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</si>
  <si>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</si>
  <si>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</si>
  <si>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</si>
  <si>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</si>
  <si>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</si>
  <si>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</si>
  <si>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</si>
  <si>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</si>
  <si>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</si>
  <si>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004-230-284-00</t>
  </si>
  <si>
    <t>CHANNEL DR</t>
  </si>
  <si>
    <t>WD</t>
  </si>
  <si>
    <t>03-ARM'S LENGTH</t>
  </si>
  <si>
    <t>'00018</t>
  </si>
  <si>
    <t/>
  </si>
  <si>
    <t>HONEYMOON H LAKEFRONT</t>
  </si>
  <si>
    <t>03/09/2018</t>
  </si>
  <si>
    <t>401</t>
  </si>
  <si>
    <t>CHANNEL FRONT</t>
  </si>
  <si>
    <t>2024R-11340</t>
  </si>
  <si>
    <t>004-230-290-00</t>
  </si>
  <si>
    <t>11431 CHANNEL DR</t>
  </si>
  <si>
    <t>PTA</t>
  </si>
  <si>
    <t>2023R-10013</t>
  </si>
  <si>
    <t>06/29/2018</t>
  </si>
  <si>
    <t>004-230-325-00</t>
  </si>
  <si>
    <t>6363 LAKESHORE DR</t>
  </si>
  <si>
    <t>2024R-06146</t>
  </si>
  <si>
    <t>04/09/2019</t>
  </si>
  <si>
    <t>LAKEFRONT</t>
  </si>
  <si>
    <t>004-230-326-00</t>
  </si>
  <si>
    <t>6375 LAKESHORE DR</t>
  </si>
  <si>
    <t>2023R-09950</t>
  </si>
  <si>
    <t>11/26/2024</t>
  </si>
  <si>
    <t>004-300-010-00</t>
  </si>
  <si>
    <t>6666 BIRCH SHORE DR</t>
  </si>
  <si>
    <t>QC</t>
  </si>
  <si>
    <t>'00007</t>
  </si>
  <si>
    <t>2024R-06026</t>
  </si>
  <si>
    <t>BIRCH SHORES</t>
  </si>
  <si>
    <t>09/22/2022</t>
  </si>
  <si>
    <t>004-300-015-00</t>
  </si>
  <si>
    <t>6682 BIRCH SHORE DR</t>
  </si>
  <si>
    <t>2024R-03287</t>
  </si>
  <si>
    <t>004-300-039-01</t>
  </si>
  <si>
    <t>12/21/2016</t>
  </si>
  <si>
    <t>6671 BIRCH SHORE DR</t>
  </si>
  <si>
    <t>NOT INSPECTED</t>
  </si>
  <si>
    <t>BACKLOT</t>
  </si>
  <si>
    <t>004-300-044-00</t>
  </si>
  <si>
    <t>6633 BIRCH SHORE DR</t>
  </si>
  <si>
    <t>2023R-07030</t>
  </si>
  <si>
    <t>08/05/2014</t>
  </si>
  <si>
    <t>004-340-020-00</t>
  </si>
  <si>
    <t>6124 W CUTLER RD</t>
  </si>
  <si>
    <t>'00008</t>
  </si>
  <si>
    <t>2023R-10926</t>
  </si>
  <si>
    <t>BASS BEACH SUBD</t>
  </si>
  <si>
    <t>09/23/2014</t>
  </si>
  <si>
    <t>004-340-123-00</t>
  </si>
  <si>
    <t>6400 W CUTLER RD</t>
  </si>
  <si>
    <t>2024R-09495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</si>
  <si>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</si>
  <si>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</si>
  <si>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</si>
  <si>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</si>
  <si>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</si>
  <si>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</si>
  <si>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</si>
  <si>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BACKLOTS</t>
  </si>
  <si>
    <t>CHANNEL LOTS</t>
  </si>
  <si>
    <t>WATERFRONT</t>
  </si>
  <si>
    <t>FF</t>
  </si>
  <si>
    <t xml:space="preserve">2026 CATO </t>
  </si>
  <si>
    <t>TOWNLINE LAKE</t>
  </si>
  <si>
    <t>2026 ANALYZED</t>
  </si>
  <si>
    <t>2026 APPLIED</t>
  </si>
  <si>
    <t>BACKLOTSL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</si>
</sst>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  <numFmt numFmtId="170" formatCode="mm/dd/yy"/>
  </numFmts>
  <fonts count="6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0" borderId="0" xfId="0" applyFont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4" fillId="0" borderId="0" xfId="0" applyFont="1"/>
    <xf numFmtId="0" fontId="5" fillId="0" borderId="1" xfId="0" applyFont="1" applyBorder="1"/>
    <xf numFmtId="170" fontId="5" fillId="0" borderId="1" xfId="0" applyNumberFormat="1" applyFont="1" applyBorder="1"/>
    <xf numFmtId="6" fontId="0" fillId="0" borderId="1" xfId="0" applyNumberFormat="1" applyBorder="1"/>
    <xf numFmtId="0" fontId="0" fillId="0" borderId="1" xfId="0" applyBorder="1"/>
    <xf numFmtId="170" fontId="0" fillId="0" borderId="1" xfId="0" applyNumberFormat="1" applyBorder="1"/>
    <xf numFmtId="8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"/>
  <sheetViews>
    <sheetView tabSelected="1" workbookViewId="0">
      <selection activeCell="D27" sqref="D27"/>
    </sheetView>
  </sheetViews>
  <sheetFormatPr defaultRowHeight="14.4" x14ac:dyDescent="0.3"/>
  <cols>
    <col min="1" max="1" width="16.6640625" bestFit="1" customWidth="1" collapsed="1"/>
    <col min="2" max="2" width="22.6640625" bestFit="1" customWidth="1" collapsed="1"/>
    <col min="3" max="3" width="13.6640625" bestFit="1" customWidth="1" collapsed="1"/>
    <col min="4" max="4" width="11.6640625" bestFit="1" customWidth="1" collapsed="1"/>
    <col min="5" max="5" width="7.6640625" bestFit="1" customWidth="1" collapsed="1"/>
    <col min="6" max="6" width="19.6640625" bestFit="1" customWidth="1" collapsed="1"/>
    <col min="7" max="7" width="12.6640625" bestFit="1" customWidth="1" collapsed="1"/>
    <col min="8" max="8" width="16.6640625" bestFit="1" customWidth="1" collapsed="1"/>
    <col min="9" max="9" width="14.6640625" bestFit="1" customWidth="1" collapsed="1"/>
    <col min="10" max="11" width="15.6640625" bestFit="1" customWidth="1" collapsed="1"/>
    <col min="12" max="12" width="16.6640625" bestFit="1" customWidth="1" collapsed="1"/>
    <col min="13" max="13" width="13.6640625" bestFit="1" customWidth="1" collapsed="1"/>
    <col min="14" max="14" width="8.6640625" bestFit="1" customWidth="1" collapsed="1"/>
    <col min="15" max="15" width="16.6640625" bestFit="1" customWidth="1" collapsed="1"/>
    <col min="16" max="17" width="12.6640625" bestFit="1" customWidth="1" collapsed="1"/>
    <col min="18" max="19" width="14.6640625" bestFit="1" customWidth="1" collapsed="1"/>
    <col min="20" max="20" width="13.6640625" bestFit="1" customWidth="1" collapsed="1"/>
    <col min="21" max="21" width="10.6640625" bestFit="1" customWidth="1" collapsed="1"/>
    <col min="22" max="22" width="14.6640625" bestFit="1" customWidth="1" collapsed="1"/>
    <col min="23" max="23" width="21.6640625" bestFit="1" customWidth="1" collapsed="1"/>
    <col min="24" max="24" width="28.6640625" bestFit="1" customWidth="1" collapsed="1"/>
    <col min="25" max="26" width="8.6640625" bestFit="1" customWidth="1" collapsed="1"/>
    <col min="27" max="27" width="17.6640625" bestFit="1" customWidth="1" collapsed="1"/>
    <col min="28" max="28" width="11.6640625" bestFit="1" customWidth="1" collapsed="1"/>
    <col min="29" max="29" width="7.6640625" bestFit="1" customWidth="1" collapsed="1"/>
    <col min="30" max="31" width="18.6640625" bestFit="1" customWidth="1" collapsed="1"/>
    <col min="32" max="32" width="14.6640625" bestFit="1" customWidth="1" collapsed="1"/>
    <col min="33" max="33" width="19.6640625" bestFit="1" customWidth="1" collapsed="1"/>
    <col min="34" max="34" width="9.6640625" bestFit="1" customWidth="1" collapsed="1"/>
    <col min="35" max="35" width="15.6640625" bestFit="1" customWidth="1" collapsed="1"/>
    <col min="36" max="36" width="8.6640625" bestFit="1" customWidth="1" collapsed="1"/>
    <col min="37" max="37" width="21.6640625" bestFit="1" customWidth="1" collapsed="1"/>
    <col min="38" max="38" width="18.6640625" bestFit="1" customWidth="1" collapsed="1"/>
    <col min="39" max="39" width="17.6640625" bestFit="1" customWidth="1" collapsed="1"/>
    <col min="40" max="40" width="13.6640625" bestFit="1" customWidth="1" collapsed="1"/>
    <col min="41" max="41" width="18.6640625" bestFit="1" customWidth="1" collapsed="1"/>
    <col min="42" max="42" width="23.6640625" bestFit="1" customWidth="1" collapsed="1"/>
    <col min="43" max="43" width="22.6640625" bestFit="1" customWidth="1" collapsed="1"/>
    <col min="44" max="44" width="18.664062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s="46" customFormat="1" x14ac:dyDescent="0.3">
      <c r="A2" s="47" t="s">
        <v>60</v>
      </c>
      <c r="B2" s="47" t="s">
        <v>61</v>
      </c>
      <c r="C2" s="48">
        <v>45481</v>
      </c>
      <c r="D2" s="49">
        <v>300000</v>
      </c>
      <c r="E2" s="47" t="s">
        <v>46</v>
      </c>
      <c r="F2" s="47" t="s">
        <v>47</v>
      </c>
      <c r="G2" s="49">
        <v>300000</v>
      </c>
      <c r="H2" s="49">
        <v>107200</v>
      </c>
      <c r="I2" s="50">
        <f t="shared" ref="I2:I7" si="0">H2/G2*100</f>
        <v>35.733333333333334</v>
      </c>
      <c r="J2" s="49">
        <v>252541</v>
      </c>
      <c r="K2" s="49">
        <f>G2-155301</f>
        <v>144699</v>
      </c>
      <c r="L2" s="49">
        <v>97240</v>
      </c>
      <c r="M2" s="51">
        <v>74.8</v>
      </c>
      <c r="N2" s="52">
        <v>145.88999999999999</v>
      </c>
      <c r="O2" s="53">
        <v>0.251</v>
      </c>
      <c r="P2" s="53">
        <v>0.251</v>
      </c>
      <c r="Q2" s="49">
        <f t="shared" ref="Q2:Q7" si="1">K2/M2</f>
        <v>1934.4786096256685</v>
      </c>
      <c r="R2" s="49">
        <f t="shared" ref="R2:R7" si="2">K2/O2</f>
        <v>576490.03984063747</v>
      </c>
      <c r="S2" s="54">
        <f t="shared" ref="S2:S7" si="3">K2/O2/43560</f>
        <v>13.234390262640897</v>
      </c>
      <c r="T2" s="53">
        <v>74.8</v>
      </c>
      <c r="U2" s="55" t="s">
        <v>48</v>
      </c>
      <c r="V2" s="47" t="s">
        <v>62</v>
      </c>
      <c r="W2" s="47" t="s">
        <v>49</v>
      </c>
      <c r="X2" s="47" t="s">
        <v>50</v>
      </c>
      <c r="Y2" s="47">
        <v>0</v>
      </c>
      <c r="Z2" s="47">
        <v>1</v>
      </c>
      <c r="AA2" s="47" t="s">
        <v>63</v>
      </c>
      <c r="AB2" s="47" t="s">
        <v>49</v>
      </c>
      <c r="AC2" s="47" t="s">
        <v>52</v>
      </c>
      <c r="AD2" s="47" t="s">
        <v>64</v>
      </c>
      <c r="AE2" s="47"/>
      <c r="AF2" s="47"/>
      <c r="AG2" s="47" t="s">
        <v>49</v>
      </c>
      <c r="AH2" s="47" t="s">
        <v>49</v>
      </c>
      <c r="AI2" s="47" t="s">
        <v>49</v>
      </c>
      <c r="AJ2" s="47" t="s">
        <v>49</v>
      </c>
      <c r="AK2" s="47" t="s">
        <v>49</v>
      </c>
      <c r="AL2" s="47" t="s">
        <v>49</v>
      </c>
      <c r="AM2" s="47" t="s">
        <v>49</v>
      </c>
      <c r="AN2" s="47" t="s">
        <v>49</v>
      </c>
      <c r="AO2" s="47" t="s">
        <v>49</v>
      </c>
      <c r="AP2" s="47" t="s">
        <v>49</v>
      </c>
      <c r="AQ2" s="47" t="s">
        <v>49</v>
      </c>
      <c r="AR2" s="47" t="s">
        <v>49</v>
      </c>
    </row>
    <row r="3" spans="1:44" s="46" customFormat="1" x14ac:dyDescent="0.3">
      <c r="A3" s="37" t="s">
        <v>65</v>
      </c>
      <c r="B3" s="37" t="s">
        <v>66</v>
      </c>
      <c r="C3" s="38">
        <v>45211</v>
      </c>
      <c r="D3" s="39">
        <v>279000</v>
      </c>
      <c r="E3" s="37" t="s">
        <v>46</v>
      </c>
      <c r="F3" s="37" t="s">
        <v>47</v>
      </c>
      <c r="G3" s="39">
        <v>279000</v>
      </c>
      <c r="H3" s="39">
        <v>102000</v>
      </c>
      <c r="I3" s="40">
        <f t="shared" si="0"/>
        <v>36.55913978494624</v>
      </c>
      <c r="J3" s="39">
        <v>257237</v>
      </c>
      <c r="K3" s="39">
        <f>G3-164027</f>
        <v>114973</v>
      </c>
      <c r="L3" s="39">
        <v>93210</v>
      </c>
      <c r="M3" s="41">
        <v>71.7</v>
      </c>
      <c r="N3" s="42">
        <v>185.25</v>
      </c>
      <c r="O3" s="43">
        <v>0.30499999999999999</v>
      </c>
      <c r="P3" s="43">
        <v>0.30499999999999999</v>
      </c>
      <c r="Q3" s="39">
        <f t="shared" si="1"/>
        <v>1603.5285913528592</v>
      </c>
      <c r="R3" s="39">
        <f t="shared" si="2"/>
        <v>376960.65573770495</v>
      </c>
      <c r="S3" s="44">
        <f t="shared" si="3"/>
        <v>8.653825889295339</v>
      </c>
      <c r="T3" s="43">
        <v>71.7</v>
      </c>
      <c r="U3" s="45" t="s">
        <v>48</v>
      </c>
      <c r="V3" s="37" t="s">
        <v>67</v>
      </c>
      <c r="W3" s="37" t="s">
        <v>49</v>
      </c>
      <c r="X3" s="37" t="s">
        <v>50</v>
      </c>
      <c r="Y3" s="37">
        <v>0</v>
      </c>
      <c r="Z3" s="37">
        <v>1</v>
      </c>
      <c r="AA3" s="37" t="s">
        <v>68</v>
      </c>
      <c r="AB3" s="37" t="s">
        <v>49</v>
      </c>
      <c r="AC3" s="37" t="s">
        <v>52</v>
      </c>
      <c r="AD3" s="37" t="s">
        <v>64</v>
      </c>
      <c r="AE3" s="37"/>
      <c r="AF3" s="37"/>
      <c r="AG3" s="37" t="s">
        <v>49</v>
      </c>
      <c r="AH3" s="37" t="s">
        <v>49</v>
      </c>
      <c r="AI3" s="37" t="s">
        <v>49</v>
      </c>
      <c r="AJ3" s="37" t="s">
        <v>49</v>
      </c>
      <c r="AK3" s="37" t="s">
        <v>49</v>
      </c>
      <c r="AL3" s="37" t="s">
        <v>49</v>
      </c>
      <c r="AM3" s="37" t="s">
        <v>49</v>
      </c>
      <c r="AN3" s="37" t="s">
        <v>49</v>
      </c>
      <c r="AO3" s="37" t="s">
        <v>49</v>
      </c>
      <c r="AP3" s="37" t="s">
        <v>49</v>
      </c>
      <c r="AQ3" s="37" t="s">
        <v>49</v>
      </c>
      <c r="AR3" s="37" t="s">
        <v>49</v>
      </c>
    </row>
    <row r="4" spans="1:44" s="46" customFormat="1" x14ac:dyDescent="0.3">
      <c r="A4" s="47" t="s">
        <v>69</v>
      </c>
      <c r="B4" s="47" t="s">
        <v>70</v>
      </c>
      <c r="C4" s="48">
        <v>45475</v>
      </c>
      <c r="D4" s="49">
        <v>535000</v>
      </c>
      <c r="E4" s="47" t="s">
        <v>71</v>
      </c>
      <c r="F4" s="47" t="s">
        <v>47</v>
      </c>
      <c r="G4" s="49">
        <v>535000</v>
      </c>
      <c r="H4" s="49">
        <v>145100</v>
      </c>
      <c r="I4" s="50">
        <f t="shared" si="0"/>
        <v>27.121495327102803</v>
      </c>
      <c r="J4" s="49">
        <v>322288</v>
      </c>
      <c r="K4" s="49">
        <f>G4-226836</f>
        <v>308164</v>
      </c>
      <c r="L4" s="49">
        <v>95452</v>
      </c>
      <c r="M4" s="51">
        <v>136.36000000000001</v>
      </c>
      <c r="N4" s="52">
        <v>126.06</v>
      </c>
      <c r="O4" s="53">
        <v>0.39500000000000002</v>
      </c>
      <c r="P4" s="53">
        <v>0.39500000000000002</v>
      </c>
      <c r="Q4" s="49">
        <f t="shared" si="1"/>
        <v>2259.9295981226164</v>
      </c>
      <c r="R4" s="49">
        <f t="shared" si="2"/>
        <v>780162.02531645563</v>
      </c>
      <c r="S4" s="54">
        <f t="shared" si="3"/>
        <v>17.910055677604582</v>
      </c>
      <c r="T4" s="53">
        <v>136.36000000000001</v>
      </c>
      <c r="U4" s="55" t="s">
        <v>72</v>
      </c>
      <c r="V4" s="47" t="s">
        <v>73</v>
      </c>
      <c r="W4" s="47" t="s">
        <v>49</v>
      </c>
      <c r="X4" s="47" t="s">
        <v>74</v>
      </c>
      <c r="Y4" s="47">
        <v>0</v>
      </c>
      <c r="Z4" s="47">
        <v>0</v>
      </c>
      <c r="AA4" s="47" t="s">
        <v>75</v>
      </c>
      <c r="AB4" s="47" t="s">
        <v>49</v>
      </c>
      <c r="AC4" s="47" t="s">
        <v>52</v>
      </c>
      <c r="AD4" s="47" t="s">
        <v>64</v>
      </c>
      <c r="AE4" s="47" t="s">
        <v>64</v>
      </c>
      <c r="AF4" s="47"/>
      <c r="AG4" s="47" t="s">
        <v>49</v>
      </c>
      <c r="AH4" s="47" t="s">
        <v>49</v>
      </c>
      <c r="AI4" s="47" t="s">
        <v>49</v>
      </c>
      <c r="AJ4" s="47" t="s">
        <v>49</v>
      </c>
      <c r="AK4" s="47" t="s">
        <v>49</v>
      </c>
      <c r="AL4" s="47" t="s">
        <v>49</v>
      </c>
      <c r="AM4" s="47" t="s">
        <v>49</v>
      </c>
      <c r="AN4" s="47" t="s">
        <v>49</v>
      </c>
      <c r="AO4" s="47" t="s">
        <v>49</v>
      </c>
      <c r="AP4" s="47" t="s">
        <v>49</v>
      </c>
      <c r="AQ4" s="47" t="s">
        <v>49</v>
      </c>
      <c r="AR4" s="47" t="s">
        <v>49</v>
      </c>
    </row>
    <row r="5" spans="1:44" s="46" customFormat="1" x14ac:dyDescent="0.3">
      <c r="A5" s="47" t="s">
        <v>76</v>
      </c>
      <c r="B5" s="47" t="s">
        <v>77</v>
      </c>
      <c r="C5" s="48">
        <v>45385</v>
      </c>
      <c r="D5" s="49">
        <v>700000</v>
      </c>
      <c r="E5" s="47" t="s">
        <v>46</v>
      </c>
      <c r="F5" s="47" t="s">
        <v>47</v>
      </c>
      <c r="G5" s="49">
        <v>574000</v>
      </c>
      <c r="H5" s="49">
        <v>238500</v>
      </c>
      <c r="I5" s="50">
        <f t="shared" si="0"/>
        <v>41.550522648083621</v>
      </c>
      <c r="J5" s="49">
        <v>501913</v>
      </c>
      <c r="K5" s="49">
        <f>G5-469213</f>
        <v>104787</v>
      </c>
      <c r="L5" s="49">
        <v>32700</v>
      </c>
      <c r="M5" s="51">
        <v>60</v>
      </c>
      <c r="N5" s="52">
        <v>122</v>
      </c>
      <c r="O5" s="53">
        <v>0.16800000000000001</v>
      </c>
      <c r="P5" s="53">
        <v>0.16800000000000001</v>
      </c>
      <c r="Q5" s="49">
        <f t="shared" si="1"/>
        <v>1746.45</v>
      </c>
      <c r="R5" s="49">
        <f t="shared" si="2"/>
        <v>623732.14285714284</v>
      </c>
      <c r="S5" s="54">
        <f t="shared" si="3"/>
        <v>14.318919716646988</v>
      </c>
      <c r="T5" s="53">
        <v>60</v>
      </c>
      <c r="U5" s="55" t="s">
        <v>72</v>
      </c>
      <c r="V5" s="47" t="s">
        <v>78</v>
      </c>
      <c r="W5" s="47" t="s">
        <v>79</v>
      </c>
      <c r="X5" s="47" t="s">
        <v>74</v>
      </c>
      <c r="Y5" s="47">
        <v>0</v>
      </c>
      <c r="Z5" s="47">
        <v>0</v>
      </c>
      <c r="AA5" s="47" t="s">
        <v>80</v>
      </c>
      <c r="AB5" s="47" t="s">
        <v>49</v>
      </c>
      <c r="AC5" s="47" t="s">
        <v>52</v>
      </c>
      <c r="AD5" s="47" t="s">
        <v>64</v>
      </c>
      <c r="AE5" s="47"/>
      <c r="AF5" s="47"/>
      <c r="AG5" s="47" t="s">
        <v>49</v>
      </c>
      <c r="AH5" s="47" t="s">
        <v>49</v>
      </c>
      <c r="AI5" s="47" t="s">
        <v>49</v>
      </c>
      <c r="AJ5" s="47" t="s">
        <v>49</v>
      </c>
      <c r="AK5" s="47" t="s">
        <v>49</v>
      </c>
      <c r="AL5" s="47" t="s">
        <v>49</v>
      </c>
      <c r="AM5" s="47" t="s">
        <v>49</v>
      </c>
      <c r="AN5" s="47" t="s">
        <v>49</v>
      </c>
      <c r="AO5" s="47" t="s">
        <v>49</v>
      </c>
      <c r="AP5" s="47" t="s">
        <v>49</v>
      </c>
      <c r="AQ5" s="47" t="s">
        <v>49</v>
      </c>
      <c r="AR5" s="47" t="s">
        <v>49</v>
      </c>
    </row>
    <row r="6" spans="1:44" s="46" customFormat="1" x14ac:dyDescent="0.3">
      <c r="A6" s="47" t="s">
        <v>88</v>
      </c>
      <c r="B6" s="47" t="s">
        <v>89</v>
      </c>
      <c r="C6" s="48">
        <v>45240</v>
      </c>
      <c r="D6" s="49">
        <v>370000</v>
      </c>
      <c r="E6" s="47" t="s">
        <v>46</v>
      </c>
      <c r="F6" s="47" t="s">
        <v>47</v>
      </c>
      <c r="G6" s="49">
        <v>370000</v>
      </c>
      <c r="H6" s="49">
        <v>170800</v>
      </c>
      <c r="I6" s="50">
        <f t="shared" si="0"/>
        <v>46.162162162162161</v>
      </c>
      <c r="J6" s="49">
        <v>447385</v>
      </c>
      <c r="K6" s="49">
        <f>G6-361585</f>
        <v>8415</v>
      </c>
      <c r="L6" s="49">
        <v>85800</v>
      </c>
      <c r="M6" s="51">
        <v>66</v>
      </c>
      <c r="N6" s="52">
        <v>130</v>
      </c>
      <c r="O6" s="53">
        <v>0.19700000000000001</v>
      </c>
      <c r="P6" s="53">
        <v>0.19700000000000001</v>
      </c>
      <c r="Q6" s="49">
        <f t="shared" si="1"/>
        <v>127.5</v>
      </c>
      <c r="R6" s="49">
        <f t="shared" si="2"/>
        <v>42715.736040609132</v>
      </c>
      <c r="S6" s="54">
        <f t="shared" si="3"/>
        <v>0.98061836640516831</v>
      </c>
      <c r="T6" s="53">
        <v>66</v>
      </c>
      <c r="U6" s="55" t="s">
        <v>90</v>
      </c>
      <c r="V6" s="47" t="s">
        <v>91</v>
      </c>
      <c r="W6" s="47" t="s">
        <v>49</v>
      </c>
      <c r="X6" s="47" t="s">
        <v>92</v>
      </c>
      <c r="Y6" s="47">
        <v>0</v>
      </c>
      <c r="Z6" s="47">
        <v>1</v>
      </c>
      <c r="AA6" s="47" t="s">
        <v>93</v>
      </c>
      <c r="AB6" s="47" t="s">
        <v>49</v>
      </c>
      <c r="AC6" s="47" t="s">
        <v>52</v>
      </c>
      <c r="AD6" s="47" t="s">
        <v>64</v>
      </c>
      <c r="AE6" s="47" t="s">
        <v>64</v>
      </c>
      <c r="AF6" s="47"/>
      <c r="AG6" s="47" t="s">
        <v>49</v>
      </c>
      <c r="AH6" s="47" t="s">
        <v>49</v>
      </c>
      <c r="AI6" s="47" t="s">
        <v>49</v>
      </c>
      <c r="AJ6" s="47" t="s">
        <v>49</v>
      </c>
      <c r="AK6" s="47" t="s">
        <v>49</v>
      </c>
      <c r="AL6" s="47" t="s">
        <v>49</v>
      </c>
      <c r="AM6" s="47" t="s">
        <v>49</v>
      </c>
      <c r="AN6" s="47" t="s">
        <v>49</v>
      </c>
      <c r="AO6" s="47" t="s">
        <v>49</v>
      </c>
      <c r="AP6" s="47" t="s">
        <v>49</v>
      </c>
      <c r="AQ6" s="47" t="s">
        <v>49</v>
      </c>
      <c r="AR6" s="47" t="s">
        <v>49</v>
      </c>
    </row>
    <row r="7" spans="1:44" s="46" customFormat="1" x14ac:dyDescent="0.3">
      <c r="A7" s="47" t="s">
        <v>94</v>
      </c>
      <c r="B7" s="47" t="s">
        <v>95</v>
      </c>
      <c r="C7" s="48">
        <v>45583</v>
      </c>
      <c r="D7" s="49">
        <v>460000</v>
      </c>
      <c r="E7" s="47" t="s">
        <v>46</v>
      </c>
      <c r="F7" s="47" t="s">
        <v>47</v>
      </c>
      <c r="G7" s="49">
        <v>460000</v>
      </c>
      <c r="H7" s="49">
        <v>156800</v>
      </c>
      <c r="I7" s="50">
        <f t="shared" si="0"/>
        <v>34.086956521739133</v>
      </c>
      <c r="J7" s="49">
        <v>372994</v>
      </c>
      <c r="K7" s="49">
        <f>G7-249494</f>
        <v>210506</v>
      </c>
      <c r="L7" s="49">
        <v>123500</v>
      </c>
      <c r="M7" s="51">
        <v>95</v>
      </c>
      <c r="N7" s="52">
        <v>122</v>
      </c>
      <c r="O7" s="53">
        <v>0.26600000000000001</v>
      </c>
      <c r="P7" s="53">
        <v>0.26600000000000001</v>
      </c>
      <c r="Q7" s="49">
        <f t="shared" si="1"/>
        <v>2215.8526315789472</v>
      </c>
      <c r="R7" s="49">
        <f t="shared" si="2"/>
        <v>791375.93984962406</v>
      </c>
      <c r="S7" s="54">
        <f t="shared" si="3"/>
        <v>18.167491732085033</v>
      </c>
      <c r="T7" s="53">
        <v>95</v>
      </c>
      <c r="U7" s="55" t="s">
        <v>90</v>
      </c>
      <c r="V7" s="47" t="s">
        <v>96</v>
      </c>
      <c r="W7" s="47" t="s">
        <v>49</v>
      </c>
      <c r="X7" s="47" t="s">
        <v>92</v>
      </c>
      <c r="Y7" s="47">
        <v>1</v>
      </c>
      <c r="Z7" s="47">
        <v>0</v>
      </c>
      <c r="AA7" s="47" t="s">
        <v>93</v>
      </c>
      <c r="AB7" s="47" t="s">
        <v>49</v>
      </c>
      <c r="AC7" s="47" t="s">
        <v>52</v>
      </c>
      <c r="AD7" s="47" t="s">
        <v>64</v>
      </c>
      <c r="AE7" s="47"/>
      <c r="AF7" s="47"/>
      <c r="AG7" s="47" t="s">
        <v>49</v>
      </c>
      <c r="AH7" s="47" t="s">
        <v>49</v>
      </c>
      <c r="AI7" s="47" t="s">
        <v>49</v>
      </c>
      <c r="AJ7" s="47" t="s">
        <v>49</v>
      </c>
      <c r="AK7" s="47" t="s">
        <v>49</v>
      </c>
      <c r="AL7" s="47" t="s">
        <v>49</v>
      </c>
      <c r="AM7" s="47" t="s">
        <v>49</v>
      </c>
      <c r="AN7" s="47" t="s">
        <v>49</v>
      </c>
      <c r="AO7" s="47" t="s">
        <v>49</v>
      </c>
      <c r="AP7" s="47" t="s">
        <v>49</v>
      </c>
      <c r="AQ7" s="47" t="s">
        <v>49</v>
      </c>
      <c r="AR7" s="47" t="s">
        <v>49</v>
      </c>
    </row>
    <row r="8" spans="1:44" x14ac:dyDescent="0.3">
      <c r="A8" s="19"/>
      <c r="B8" s="19"/>
      <c r="C8" s="20" t="s">
        <v>97</v>
      </c>
      <c r="D8" s="21">
        <f>+SUM(D2:D7)</f>
        <v>2644000</v>
      </c>
      <c r="E8" s="19"/>
      <c r="F8" s="19"/>
      <c r="G8" s="21">
        <f>+SUM(G2:G7)</f>
        <v>2518000</v>
      </c>
      <c r="H8" s="21">
        <f>+SUM(H2:H7)</f>
        <v>920400</v>
      </c>
      <c r="I8" s="22"/>
      <c r="J8" s="21">
        <f>+SUM(J2:J7)</f>
        <v>2154358</v>
      </c>
      <c r="K8" s="21">
        <f>+SUM(K2:K7)</f>
        <v>891544</v>
      </c>
      <c r="L8" s="21">
        <f>+SUM(L2:L7)</f>
        <v>527902</v>
      </c>
      <c r="M8" s="23">
        <f>+SUM(M2:M7)</f>
        <v>503.86</v>
      </c>
      <c r="N8" s="24"/>
      <c r="O8" s="25">
        <f>+SUM(O2:O7)</f>
        <v>1.5820000000000001</v>
      </c>
      <c r="P8" s="25">
        <f>+SUM(P2:P7)</f>
        <v>1.5820000000000001</v>
      </c>
      <c r="Q8" s="21"/>
      <c r="R8" s="21"/>
      <c r="S8" s="26"/>
      <c r="T8" s="25"/>
      <c r="U8" s="27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x14ac:dyDescent="0.3">
      <c r="A9" s="10"/>
      <c r="B9" s="10"/>
      <c r="C9" s="11"/>
      <c r="D9" s="12"/>
      <c r="E9" s="10"/>
      <c r="F9" s="10"/>
      <c r="G9" s="12"/>
      <c r="H9" s="12" t="s">
        <v>98</v>
      </c>
      <c r="I9" s="13">
        <f>H8/G8*100</f>
        <v>36.552819698173153</v>
      </c>
      <c r="J9" s="12"/>
      <c r="K9" s="12"/>
      <c r="L9" s="12" t="s">
        <v>100</v>
      </c>
      <c r="M9" s="14"/>
      <c r="N9" s="15"/>
      <c r="O9" s="16" t="s">
        <v>100</v>
      </c>
      <c r="P9" s="16"/>
      <c r="Q9" s="12"/>
      <c r="R9" s="12" t="s">
        <v>100</v>
      </c>
      <c r="S9" s="17"/>
      <c r="T9" s="16"/>
      <c r="U9" s="18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x14ac:dyDescent="0.3">
      <c r="A10" s="28"/>
      <c r="B10" s="28"/>
      <c r="C10" s="29"/>
      <c r="D10" s="30"/>
      <c r="E10" s="28"/>
      <c r="F10" s="28"/>
      <c r="G10" s="30"/>
      <c r="H10" s="30" t="s">
        <v>99</v>
      </c>
      <c r="I10" s="31">
        <f>STDEV(I2:I7)</f>
        <v>6.5179580030117217</v>
      </c>
      <c r="J10" s="30"/>
      <c r="K10" s="30"/>
      <c r="L10" s="30" t="s">
        <v>101</v>
      </c>
      <c r="M10" s="36">
        <f>K8/M8</f>
        <v>1769.428015718652</v>
      </c>
      <c r="N10" s="32"/>
      <c r="O10" s="33" t="s">
        <v>102</v>
      </c>
      <c r="P10" s="33">
        <f>K8/O8</f>
        <v>563554.99367888749</v>
      </c>
      <c r="Q10" s="30"/>
      <c r="R10" s="30" t="s">
        <v>103</v>
      </c>
      <c r="S10" s="34">
        <f>K8/O8/43560</f>
        <v>12.937442462784377</v>
      </c>
      <c r="T10" s="33"/>
      <c r="U10" s="35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2" spans="1:44" ht="15.6" x14ac:dyDescent="0.3">
      <c r="A12" s="57" t="s">
        <v>108</v>
      </c>
      <c r="B12" s="57"/>
      <c r="C12" s="58"/>
      <c r="D12" s="59"/>
      <c r="E12" s="60"/>
    </row>
    <row r="13" spans="1:44" ht="15.6" x14ac:dyDescent="0.3">
      <c r="A13" s="57" t="s">
        <v>109</v>
      </c>
      <c r="B13" s="57"/>
      <c r="C13" s="58"/>
      <c r="D13" s="59"/>
      <c r="E13" s="60"/>
    </row>
    <row r="14" spans="1:44" ht="15.6" x14ac:dyDescent="0.3">
      <c r="A14" s="57" t="s">
        <v>106</v>
      </c>
      <c r="B14" s="57"/>
      <c r="C14" s="58"/>
      <c r="D14" s="59"/>
      <c r="E14" s="60"/>
    </row>
    <row r="15" spans="1:44" ht="15.6" x14ac:dyDescent="0.3">
      <c r="A15" s="57" t="s">
        <v>110</v>
      </c>
      <c r="B15" s="60"/>
      <c r="C15" s="61"/>
      <c r="D15" s="62">
        <v>1769</v>
      </c>
      <c r="E15" s="58" t="s">
        <v>107</v>
      </c>
    </row>
    <row r="16" spans="1:44" ht="15.6" x14ac:dyDescent="0.3">
      <c r="A16" s="57" t="s">
        <v>111</v>
      </c>
      <c r="B16" s="60"/>
      <c r="C16" s="61"/>
      <c r="D16" s="62">
        <v>1300</v>
      </c>
      <c r="E16" s="58" t="s">
        <v>107</v>
      </c>
    </row>
    <row r="17" spans="1:44" ht="15.6" x14ac:dyDescent="0.3">
      <c r="A17" s="57"/>
      <c r="B17" s="60"/>
      <c r="C17" s="61"/>
      <c r="D17" s="62"/>
      <c r="E17" s="58"/>
    </row>
    <row r="18" spans="1:44" ht="15.6" x14ac:dyDescent="0.3">
      <c r="A18" s="57"/>
      <c r="B18" s="60"/>
      <c r="C18" s="61"/>
      <c r="D18" s="62"/>
      <c r="E18" s="58"/>
    </row>
    <row r="19" spans="1:44" ht="15.6" x14ac:dyDescent="0.3">
      <c r="A19" s="57"/>
      <c r="B19" s="60"/>
      <c r="C19" s="61"/>
      <c r="D19" s="62"/>
      <c r="E19" s="58"/>
    </row>
    <row r="20" spans="1:44" ht="15.6" x14ac:dyDescent="0.3">
      <c r="A20" s="57" t="s">
        <v>104</v>
      </c>
      <c r="B20" s="60"/>
      <c r="C20" s="61"/>
      <c r="D20" s="62"/>
      <c r="E20" s="58"/>
    </row>
    <row r="21" spans="1:44" s="46" customFormat="1" x14ac:dyDescent="0.3">
      <c r="A21" s="37" t="s">
        <v>79</v>
      </c>
      <c r="B21" s="37" t="s">
        <v>81</v>
      </c>
      <c r="C21" s="38">
        <v>45385</v>
      </c>
      <c r="D21" s="39">
        <v>700000</v>
      </c>
      <c r="E21" s="37" t="s">
        <v>46</v>
      </c>
      <c r="F21" s="37" t="s">
        <v>47</v>
      </c>
      <c r="G21" s="39">
        <v>126000</v>
      </c>
      <c r="H21" s="39">
        <v>51300</v>
      </c>
      <c r="I21" s="40">
        <f>H21/G21*100</f>
        <v>40.714285714285715</v>
      </c>
      <c r="J21" s="39">
        <v>122922</v>
      </c>
      <c r="K21" s="39">
        <f>G21-90222</f>
        <v>35778</v>
      </c>
      <c r="L21" s="39">
        <v>32700</v>
      </c>
      <c r="M21" s="41">
        <v>133</v>
      </c>
      <c r="N21" s="42">
        <v>129.33000000000001</v>
      </c>
      <c r="O21" s="43">
        <v>0.16800000000000001</v>
      </c>
      <c r="P21" s="43">
        <v>0.39500000000000002</v>
      </c>
      <c r="Q21" s="39">
        <f>K21/M21</f>
        <v>269.00751879699249</v>
      </c>
      <c r="R21" s="39">
        <f>K21/O21</f>
        <v>212964.28571428571</v>
      </c>
      <c r="S21" s="44">
        <f>K21/O21/43560</f>
        <v>4.888987275350912</v>
      </c>
      <c r="T21" s="43">
        <v>133</v>
      </c>
      <c r="U21" s="45" t="s">
        <v>72</v>
      </c>
      <c r="V21" s="37" t="s">
        <v>78</v>
      </c>
      <c r="W21" s="37" t="s">
        <v>76</v>
      </c>
      <c r="X21" s="37" t="s">
        <v>74</v>
      </c>
      <c r="Y21" s="37">
        <v>0</v>
      </c>
      <c r="Z21" s="37">
        <v>0</v>
      </c>
      <c r="AA21" s="37" t="s">
        <v>82</v>
      </c>
      <c r="AB21" s="37" t="s">
        <v>49</v>
      </c>
      <c r="AC21" s="37" t="s">
        <v>52</v>
      </c>
      <c r="AD21" s="37" t="s">
        <v>83</v>
      </c>
      <c r="AE21" s="37" t="s">
        <v>83</v>
      </c>
      <c r="AF21" s="37"/>
      <c r="AG21" s="37" t="s">
        <v>49</v>
      </c>
      <c r="AH21" s="37" t="s">
        <v>49</v>
      </c>
      <c r="AI21" s="37" t="s">
        <v>49</v>
      </c>
      <c r="AJ21" s="37" t="s">
        <v>49</v>
      </c>
      <c r="AK21" s="37" t="s">
        <v>49</v>
      </c>
      <c r="AL21" s="37" t="s">
        <v>49</v>
      </c>
      <c r="AM21" s="37" t="s">
        <v>49</v>
      </c>
      <c r="AN21" s="37" t="s">
        <v>49</v>
      </c>
      <c r="AO21" s="37" t="s">
        <v>49</v>
      </c>
      <c r="AP21" s="37" t="s">
        <v>49</v>
      </c>
      <c r="AQ21" s="37" t="s">
        <v>49</v>
      </c>
      <c r="AR21" s="37" t="s">
        <v>49</v>
      </c>
    </row>
    <row r="22" spans="1:44" s="46" customFormat="1" x14ac:dyDescent="0.3">
      <c r="A22" s="37" t="s">
        <v>84</v>
      </c>
      <c r="B22" s="37" t="s">
        <v>85</v>
      </c>
      <c r="C22" s="38">
        <v>45124</v>
      </c>
      <c r="D22" s="39">
        <v>220000</v>
      </c>
      <c r="E22" s="37" t="s">
        <v>46</v>
      </c>
      <c r="F22" s="37" t="s">
        <v>47</v>
      </c>
      <c r="G22" s="39">
        <v>220000</v>
      </c>
      <c r="H22" s="39">
        <v>82700</v>
      </c>
      <c r="I22" s="40">
        <f>H22/G22*100</f>
        <v>37.590909090909093</v>
      </c>
      <c r="J22" s="39">
        <v>204165</v>
      </c>
      <c r="K22" s="39">
        <f>G22-194925</f>
        <v>25075</v>
      </c>
      <c r="L22" s="39">
        <v>9240</v>
      </c>
      <c r="M22" s="41">
        <v>84</v>
      </c>
      <c r="N22" s="42">
        <v>133</v>
      </c>
      <c r="O22" s="43">
        <v>0.25600000000000001</v>
      </c>
      <c r="P22" s="43">
        <v>0.25600000000000001</v>
      </c>
      <c r="Q22" s="39">
        <f>K22/M22</f>
        <v>298.51190476190476</v>
      </c>
      <c r="R22" s="39">
        <f>K22/O22</f>
        <v>97949.21875</v>
      </c>
      <c r="S22" s="44">
        <f>K22/O22/43560</f>
        <v>2.2486046544995411</v>
      </c>
      <c r="T22" s="43">
        <v>84</v>
      </c>
      <c r="U22" s="45" t="s">
        <v>72</v>
      </c>
      <c r="V22" s="37" t="s">
        <v>86</v>
      </c>
      <c r="W22" s="37" t="s">
        <v>49</v>
      </c>
      <c r="X22" s="37" t="s">
        <v>74</v>
      </c>
      <c r="Y22" s="37">
        <v>0</v>
      </c>
      <c r="Z22" s="37">
        <v>0</v>
      </c>
      <c r="AA22" s="37" t="s">
        <v>87</v>
      </c>
      <c r="AB22" s="37" t="s">
        <v>49</v>
      </c>
      <c r="AC22" s="37" t="s">
        <v>52</v>
      </c>
      <c r="AD22" s="37" t="s">
        <v>83</v>
      </c>
      <c r="AE22" s="37"/>
      <c r="AF22" s="37"/>
      <c r="AG22" s="37" t="s">
        <v>49</v>
      </c>
      <c r="AH22" s="37" t="s">
        <v>49</v>
      </c>
      <c r="AI22" s="37" t="s">
        <v>49</v>
      </c>
      <c r="AJ22" s="37" t="s">
        <v>49</v>
      </c>
      <c r="AK22" s="37" t="s">
        <v>49</v>
      </c>
      <c r="AL22" s="37" t="s">
        <v>49</v>
      </c>
      <c r="AM22" s="37" t="s">
        <v>49</v>
      </c>
      <c r="AN22" s="37" t="s">
        <v>49</v>
      </c>
      <c r="AO22" s="37" t="s">
        <v>49</v>
      </c>
      <c r="AP22" s="37" t="s">
        <v>49</v>
      </c>
      <c r="AQ22" s="37" t="s">
        <v>49</v>
      </c>
      <c r="AR22" s="37" t="s">
        <v>49</v>
      </c>
    </row>
    <row r="24" spans="1:44" ht="15.6" x14ac:dyDescent="0.3">
      <c r="A24" s="56" t="s">
        <v>112</v>
      </c>
    </row>
    <row r="25" spans="1:44" ht="15.6" x14ac:dyDescent="0.3">
      <c r="A25" s="57" t="s">
        <v>110</v>
      </c>
      <c r="B25" s="60"/>
      <c r="C25" s="61"/>
      <c r="D25" s="62">
        <v>384</v>
      </c>
      <c r="E25" s="58" t="s">
        <v>107</v>
      </c>
    </row>
    <row r="26" spans="1:44" ht="15.6" x14ac:dyDescent="0.3">
      <c r="A26" s="57" t="s">
        <v>111</v>
      </c>
      <c r="B26" s="60"/>
      <c r="C26" s="61"/>
      <c r="D26" s="62">
        <v>130</v>
      </c>
      <c r="E26" s="58" t="s">
        <v>107</v>
      </c>
    </row>
    <row r="28" spans="1:44" ht="15.6" x14ac:dyDescent="0.3">
      <c r="A28" s="56" t="s">
        <v>105</v>
      </c>
    </row>
    <row r="29" spans="1:44" s="46" customFormat="1" x14ac:dyDescent="0.3">
      <c r="A29" s="37" t="s">
        <v>44</v>
      </c>
      <c r="B29" s="37" t="s">
        <v>45</v>
      </c>
      <c r="C29" s="38">
        <v>45642</v>
      </c>
      <c r="D29" s="39">
        <v>33000</v>
      </c>
      <c r="E29" s="37" t="s">
        <v>46</v>
      </c>
      <c r="F29" s="37" t="s">
        <v>47</v>
      </c>
      <c r="G29" s="39">
        <v>33000</v>
      </c>
      <c r="H29" s="39">
        <v>25500</v>
      </c>
      <c r="I29" s="40">
        <f>H29/G29*100</f>
        <v>77.272727272727266</v>
      </c>
      <c r="J29" s="39">
        <v>40140</v>
      </c>
      <c r="K29" s="39">
        <f>G29-0</f>
        <v>33000</v>
      </c>
      <c r="L29" s="39">
        <v>38700</v>
      </c>
      <c r="M29" s="41">
        <v>90</v>
      </c>
      <c r="N29" s="42">
        <v>120</v>
      </c>
      <c r="O29" s="43">
        <v>0.248</v>
      </c>
      <c r="P29" s="43">
        <v>0.248</v>
      </c>
      <c r="Q29" s="39">
        <f>K29/M29</f>
        <v>366.66666666666669</v>
      </c>
      <c r="R29" s="39">
        <f>K29/O29</f>
        <v>133064.51612903227</v>
      </c>
      <c r="S29" s="44">
        <f>K29/O29/43560</f>
        <v>3.0547409579667648</v>
      </c>
      <c r="T29" s="43">
        <v>90</v>
      </c>
      <c r="U29" s="45" t="s">
        <v>48</v>
      </c>
      <c r="V29" s="37" t="s">
        <v>54</v>
      </c>
      <c r="W29" s="37" t="s">
        <v>49</v>
      </c>
      <c r="X29" s="37" t="s">
        <v>50</v>
      </c>
      <c r="Y29" s="37">
        <v>0</v>
      </c>
      <c r="Z29" s="37">
        <v>1</v>
      </c>
      <c r="AA29" s="37" t="s">
        <v>51</v>
      </c>
      <c r="AB29" s="37" t="s">
        <v>49</v>
      </c>
      <c r="AC29" s="37" t="s">
        <v>52</v>
      </c>
      <c r="AD29" s="37" t="s">
        <v>53</v>
      </c>
      <c r="AE29" s="37"/>
      <c r="AF29" s="37"/>
      <c r="AG29" s="37" t="s">
        <v>49</v>
      </c>
      <c r="AH29" s="37" t="s">
        <v>49</v>
      </c>
      <c r="AI29" s="37" t="s">
        <v>49</v>
      </c>
      <c r="AJ29" s="37" t="s">
        <v>49</v>
      </c>
      <c r="AK29" s="37" t="s">
        <v>49</v>
      </c>
      <c r="AL29" s="37" t="s">
        <v>49</v>
      </c>
      <c r="AM29" s="37" t="s">
        <v>49</v>
      </c>
      <c r="AN29" s="37" t="s">
        <v>49</v>
      </c>
      <c r="AO29" s="37" t="s">
        <v>49</v>
      </c>
      <c r="AP29" s="37" t="s">
        <v>49</v>
      </c>
      <c r="AQ29" s="37" t="s">
        <v>49</v>
      </c>
      <c r="AR29" s="37" t="s">
        <v>49</v>
      </c>
    </row>
    <row r="30" spans="1:44" s="46" customFormat="1" x14ac:dyDescent="0.3">
      <c r="A30" s="47" t="s">
        <v>55</v>
      </c>
      <c r="B30" s="47" t="s">
        <v>56</v>
      </c>
      <c r="C30" s="48">
        <v>45212</v>
      </c>
      <c r="D30" s="49">
        <v>290000</v>
      </c>
      <c r="E30" s="47" t="s">
        <v>57</v>
      </c>
      <c r="F30" s="47" t="s">
        <v>47</v>
      </c>
      <c r="G30" s="49">
        <v>290000</v>
      </c>
      <c r="H30" s="49">
        <v>127600</v>
      </c>
      <c r="I30" s="50">
        <f>H30/G30*100</f>
        <v>44</v>
      </c>
      <c r="J30" s="49">
        <v>273807</v>
      </c>
      <c r="K30" s="49">
        <f>G30-207028</f>
        <v>82972</v>
      </c>
      <c r="L30" s="49">
        <v>66779</v>
      </c>
      <c r="M30" s="51">
        <v>155.30000000000001</v>
      </c>
      <c r="N30" s="52">
        <v>251.03</v>
      </c>
      <c r="O30" s="53">
        <v>0.89500000000000002</v>
      </c>
      <c r="P30" s="53">
        <v>0.89500000000000002</v>
      </c>
      <c r="Q30" s="49">
        <f>K30/M30</f>
        <v>534.2691564713457</v>
      </c>
      <c r="R30" s="49">
        <f>K30/O30</f>
        <v>92706.145251396651</v>
      </c>
      <c r="S30" s="54">
        <f>K30/O30/43560</f>
        <v>2.1282402491137891</v>
      </c>
      <c r="T30" s="53">
        <v>155.30000000000001</v>
      </c>
      <c r="U30" s="55" t="s">
        <v>48</v>
      </c>
      <c r="V30" s="47" t="s">
        <v>58</v>
      </c>
      <c r="W30" s="47" t="s">
        <v>49</v>
      </c>
      <c r="X30" s="47" t="s">
        <v>50</v>
      </c>
      <c r="Y30" s="47">
        <v>0</v>
      </c>
      <c r="Z30" s="47">
        <v>1</v>
      </c>
      <c r="AA30" s="47" t="s">
        <v>59</v>
      </c>
      <c r="AB30" s="47" t="s">
        <v>49</v>
      </c>
      <c r="AC30" s="47" t="s">
        <v>52</v>
      </c>
      <c r="AD30" s="47" t="s">
        <v>53</v>
      </c>
      <c r="AE30" s="47" t="s">
        <v>53</v>
      </c>
      <c r="AF30" s="47"/>
      <c r="AG30" s="47" t="s">
        <v>49</v>
      </c>
      <c r="AH30" s="47" t="s">
        <v>49</v>
      </c>
      <c r="AI30" s="47" t="s">
        <v>49</v>
      </c>
      <c r="AJ30" s="47" t="s">
        <v>49</v>
      </c>
      <c r="AK30" s="47" t="s">
        <v>49</v>
      </c>
      <c r="AL30" s="47" t="s">
        <v>49</v>
      </c>
      <c r="AM30" s="47" t="s">
        <v>49</v>
      </c>
      <c r="AN30" s="47" t="s">
        <v>49</v>
      </c>
      <c r="AO30" s="47" t="s">
        <v>49</v>
      </c>
      <c r="AP30" s="47" t="s">
        <v>49</v>
      </c>
      <c r="AQ30" s="47" t="s">
        <v>49</v>
      </c>
      <c r="AR30" s="47" t="s">
        <v>49</v>
      </c>
    </row>
    <row r="33" spans="1:5" ht="15.6" x14ac:dyDescent="0.3">
      <c r="A33" s="56" t="s">
        <v>105</v>
      </c>
    </row>
    <row r="34" spans="1:5" ht="15.6" x14ac:dyDescent="0.3">
      <c r="A34" s="57" t="s">
        <v>110</v>
      </c>
      <c r="B34" s="60"/>
      <c r="C34" s="61"/>
      <c r="D34" s="62">
        <v>450</v>
      </c>
      <c r="E34" s="58" t="s">
        <v>107</v>
      </c>
    </row>
    <row r="35" spans="1:5" ht="15.6" x14ac:dyDescent="0.3">
      <c r="A35" s="57" t="s">
        <v>111</v>
      </c>
      <c r="B35" s="60"/>
      <c r="C35" s="61"/>
      <c r="D35" s="62">
        <v>450</v>
      </c>
      <c r="E35" s="58" t="s">
        <v>107</v>
      </c>
    </row>
  </sheetData>
  <sheetProtection algorithmName="SHA-512" hashValue="9JoIjYB4+TmaERcUaRnIl2IHLAonVs4F7wjtTadcGRD9HggFYqMFmzYQ4659a6pDNIk9f8h+N7RoS5mEQDshWg==" saltValue="WFV0R0t+77GdE9/yInAE6g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2026-01-27T19:06:29Z</dcterms:created>
  <dcterms:modified xsi:type="dcterms:W3CDTF">2026-03-09T13:18:24Z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