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5BCB16C46DFF82C28FF79AB9FC90137BC591D016" xr6:coauthVersionLast="47" xr6:coauthVersionMax="47" xr10:uidLastSave="{84D6D128-233B-4D83-ABD9-8B64F0FC5E7B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J7" i="1"/>
  <c r="H7" i="1"/>
  <c r="G7" i="1"/>
  <c r="D7" i="1"/>
  <c r="L6" i="1"/>
  <c r="N6" i="1" s="1"/>
  <c r="I6" i="1"/>
  <c r="L5" i="1"/>
  <c r="N5" i="1" s="1"/>
  <c r="I5" i="1"/>
  <c r="L4" i="1"/>
  <c r="P4" i="1" s="1"/>
  <c r="I4" i="1"/>
  <c r="L3" i="1"/>
  <c r="P3" i="1" s="1"/>
  <c r="I3" i="1"/>
  <c r="P2" i="1"/>
  <c r="N2" i="1"/>
  <c r="L2" i="1"/>
  <c r="I2" i="1"/>
  <c r="P5" i="1" l="1"/>
  <c r="I8" i="1"/>
  <c r="L7" i="1"/>
  <c r="N8" i="1" s="1"/>
  <c r="N3" i="1"/>
  <c r="Q8" i="1" s="1"/>
  <c r="I9" i="1"/>
  <c r="N4" i="1"/>
  <c r="P6" i="1"/>
  <c r="N9" i="1" l="1"/>
  <c r="R4" i="1" s="1"/>
  <c r="P7" i="1"/>
  <c r="R5" i="1"/>
  <c r="R2" i="1" l="1"/>
  <c r="R3" i="1"/>
  <c r="R7" i="1"/>
  <c r="R6" i="1"/>
  <c r="Q9" i="1" l="1"/>
  <c r="S9" i="1" s="1"/>
</calcChain>
</file>

<file path=xl/sharedStrings.xml><?xml version="1.0" encoding="utf-8"?>
<sst xmlns="http://schemas.openxmlformats.org/spreadsheetml/2006/main" count="177" uniqueCount="79">
  <si>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</si>
  <si>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</si>
  <si>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</si>
  <si>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</si>
  <si>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</si>
  <si>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</si>
  <si>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</si>
  <si>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</si>
  <si>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</si>
  <si>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</si>
  <si>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</si>
  <si>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</si>
  <si>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</si>
  <si>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</si>
  <si>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</si>
  <si>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</si>
  <si>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</si>
  <si>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</si>
  <si>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</si>
  <si>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</si>
  <si>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</si>
  <si>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</si>
  <si>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</si>
  <si>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</si>
  <si>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</si>
  <si>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</si>
  <si>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</si>
  <si>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</si>
  <si>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</si>
  <si>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</si>
  <si>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</si>
  <si>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</si>
  <si>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</si>
  <si>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</si>
  <si>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</si>
  <si>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</si>
  <si>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</si>
  <si>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</si>
  <si>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</si>
  <si>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</si>
  <si>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004-230-290-00</t>
  </si>
  <si>
    <t>11431 CHANNEL DR</t>
  </si>
  <si>
    <t>PTA</t>
  </si>
  <si>
    <t>03-ARM'S LENGTH</t>
  </si>
  <si>
    <t>'00018</t>
  </si>
  <si>
    <t>ONE 1/2 STORY</t>
  </si>
  <si>
    <t/>
  </si>
  <si>
    <t>No</t>
  </si>
  <si>
    <t xml:space="preserve">  /  /    </t>
  </si>
  <si>
    <t>HONEYMOON H LAKEFRONT</t>
  </si>
  <si>
    <t>401</t>
  </si>
  <si>
    <t>Single Family</t>
  </si>
  <si>
    <t>004-230-326-00</t>
  </si>
  <si>
    <t>6375 LAKESHORE DR</t>
  </si>
  <si>
    <t>WD</t>
  </si>
  <si>
    <t>RANCH</t>
  </si>
  <si>
    <t>'00007</t>
  </si>
  <si>
    <t>BIRCH SHORES</t>
  </si>
  <si>
    <t>004-300-015-00</t>
  </si>
  <si>
    <t>6682 BIRCH SHORE DR</t>
  </si>
  <si>
    <t>004-300-039-01</t>
  </si>
  <si>
    <t>004-300-044-00</t>
  </si>
  <si>
    <t>6633 BIRCH SHORE DR</t>
  </si>
  <si>
    <t>'00008</t>
  </si>
  <si>
    <t>BASS BEACH SUBD</t>
  </si>
  <si>
    <t>004-340-123-00</t>
  </si>
  <si>
    <t>6400 W CUTLER RD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</si>
  <si>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</si>
  <si>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</si>
  <si>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</si>
  <si>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</si>
  <si>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</si>
  <si>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</si>
  <si>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</si>
  <si>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</si>
  <si>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 xml:space="preserve">2026 CATO </t>
  </si>
  <si>
    <t>2026 ANALYZED            1.771</t>
  </si>
  <si>
    <t>2026 APPLIED                1.771</t>
  </si>
  <si>
    <t>ALL TOWNLINE LK  LAKEFRONT    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</si>
</sst>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  <xf numFmtId="169" fontId="0" fillId="0" borderId="1" xfId="0" applyNumberFormat="1" applyBorder="1"/>
    <xf numFmtId="6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workbookViewId="0">
      <selection activeCell="A20" sqref="A20:XFD21"/>
    </sheetView>
  </sheetViews>
  <sheetFormatPr defaultRowHeight="14.4" x14ac:dyDescent="0.3"/>
  <cols>
    <col min="1" max="1" width="14.33203125" bestFit="1" customWidth="1" collapsed="1"/>
    <col min="2" max="2" width="20.10937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1" bestFit="1" customWidth="1" collapsed="1"/>
    <col min="12" max="12" width="13.5546875" bestFit="1" customWidth="1" collapsed="1"/>
    <col min="13" max="13" width="12.6640625" bestFit="1" customWidth="1" collapsed="1"/>
    <col min="14" max="14" width="6.33203125" bestFit="1" customWidth="1" collapsed="1"/>
    <col min="15" max="15" width="10.109375" bestFit="1" customWidth="1" collapsed="1"/>
    <col min="16" max="16" width="15.5546875" bestFit="1" customWidth="1" collapsed="1"/>
    <col min="17" max="17" width="12" bestFit="1" customWidth="1" collapsed="1"/>
    <col min="18" max="18" width="18.88671875" bestFit="1" customWidth="1" collapsed="1"/>
    <col min="19" max="19" width="14.44140625" bestFit="1" customWidth="1" collapsed="1"/>
    <col min="20" max="20" width="9.44140625" bestFit="1" customWidth="1" collapsed="1"/>
    <col min="21" max="21" width="10.6640625" bestFit="1" customWidth="1" collapsed="1"/>
    <col min="22" max="22" width="11.5546875" bestFit="1" customWidth="1" collapsed="1"/>
    <col min="23" max="23" width="10.44140625" bestFit="1" customWidth="1" collapsed="1"/>
    <col min="24" max="24" width="19.44140625" bestFit="1" customWidth="1" collapsed="1"/>
    <col min="25" max="25" width="26.44140625" bestFit="1" customWidth="1" collapsed="1"/>
    <col min="26" max="27" width="13.6640625" bestFit="1" customWidth="1" collapsed="1"/>
    <col min="28" max="28" width="18" bestFit="1" customWidth="1" collapsed="1"/>
    <col min="29" max="29" width="6.88671875" bestFit="1" customWidth="1" collapsed="1"/>
    <col min="30" max="30" width="13.109375" bestFit="1" customWidth="1" collapsed="1"/>
    <col min="31" max="31" width="6.5546875" bestFit="1" customWidth="1" collapsed="1"/>
    <col min="32" max="32" width="19.88671875" bestFit="1" customWidth="1" collapsed="1"/>
    <col min="33" max="33" width="16.44140625" bestFit="1" customWidth="1" collapsed="1"/>
    <col min="34" max="34" width="15.44140625" bestFit="1" customWidth="1" collapsed="1"/>
    <col min="35" max="35" width="11" bestFit="1" customWidth="1" collapsed="1"/>
    <col min="36" max="36" width="16.88671875" bestFit="1" customWidth="1" collapsed="1"/>
    <col min="37" max="37" width="21.5546875" bestFit="1" customWidth="1" collapsed="1"/>
    <col min="38" max="38" width="21" bestFit="1" customWidth="1" collapsed="1"/>
    <col min="39" max="39" width="16.5546875" bestFit="1" customWidth="1" collapsed="1"/>
    <col min="40" max="40" width="18.441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0" t="s">
        <v>40</v>
      </c>
      <c r="B2" s="10" t="s">
        <v>41</v>
      </c>
      <c r="C2" s="11">
        <v>45212</v>
      </c>
      <c r="D2" s="12">
        <v>290000</v>
      </c>
      <c r="E2" s="10" t="s">
        <v>42</v>
      </c>
      <c r="F2" s="10" t="s">
        <v>43</v>
      </c>
      <c r="G2" s="12">
        <v>290000</v>
      </c>
      <c r="H2" s="12">
        <v>127600</v>
      </c>
      <c r="I2" s="13">
        <f t="shared" ref="I2:I6" si="0">H2/G2*100</f>
        <v>44</v>
      </c>
      <c r="J2" s="12">
        <v>290427</v>
      </c>
      <c r="K2" s="12">
        <v>72554</v>
      </c>
      <c r="L2" s="12">
        <f t="shared" ref="L2:L6" si="1">G2-K2</f>
        <v>217446</v>
      </c>
      <c r="M2" s="12">
        <v>127187</v>
      </c>
      <c r="N2" s="14">
        <f t="shared" ref="N2:N6" si="2">L2/M2</f>
        <v>1.7096558610549821</v>
      </c>
      <c r="O2" s="15">
        <v>1488</v>
      </c>
      <c r="P2" s="16">
        <f t="shared" ref="P2:P6" si="3">L2/O2</f>
        <v>146.13306451612902</v>
      </c>
      <c r="Q2" s="17" t="s">
        <v>44</v>
      </c>
      <c r="R2" s="18">
        <f>ABS(N9-N2)*100</f>
        <v>8.1684893316586127</v>
      </c>
      <c r="S2" s="10" t="s">
        <v>45</v>
      </c>
      <c r="T2" s="10" t="s">
        <v>46</v>
      </c>
      <c r="U2" s="12">
        <v>69885</v>
      </c>
      <c r="V2" s="10" t="s">
        <v>47</v>
      </c>
      <c r="W2" s="11" t="s">
        <v>48</v>
      </c>
      <c r="X2" s="10" t="s">
        <v>46</v>
      </c>
      <c r="Y2" s="10" t="s">
        <v>49</v>
      </c>
      <c r="Z2" s="10" t="s">
        <v>50</v>
      </c>
      <c r="AA2" s="10">
        <v>63</v>
      </c>
      <c r="AB2" s="10" t="s">
        <v>46</v>
      </c>
      <c r="AC2" s="10" t="s">
        <v>46</v>
      </c>
      <c r="AD2" s="10" t="s">
        <v>46</v>
      </c>
      <c r="AE2" s="10" t="s">
        <v>46</v>
      </c>
      <c r="AF2" s="10" t="s">
        <v>46</v>
      </c>
      <c r="AG2" s="10" t="s">
        <v>46</v>
      </c>
      <c r="AH2" s="10" t="s">
        <v>46</v>
      </c>
      <c r="AI2" s="10" t="s">
        <v>46</v>
      </c>
      <c r="AJ2" s="10" t="s">
        <v>46</v>
      </c>
      <c r="AK2" s="10" t="s">
        <v>46</v>
      </c>
      <c r="AL2" s="10" t="s">
        <v>46</v>
      </c>
      <c r="AM2" s="10" t="s">
        <v>46</v>
      </c>
      <c r="AN2" s="10" t="s">
        <v>51</v>
      </c>
    </row>
    <row r="3" spans="1:40" x14ac:dyDescent="0.3">
      <c r="A3" s="10" t="s">
        <v>52</v>
      </c>
      <c r="B3" s="10" t="s">
        <v>53</v>
      </c>
      <c r="C3" s="11">
        <v>45211</v>
      </c>
      <c r="D3" s="12">
        <v>279000</v>
      </c>
      <c r="E3" s="10" t="s">
        <v>54</v>
      </c>
      <c r="F3" s="10" t="s">
        <v>43</v>
      </c>
      <c r="G3" s="12">
        <v>279000</v>
      </c>
      <c r="H3" s="12">
        <v>102000</v>
      </c>
      <c r="I3" s="13">
        <f t="shared" si="0"/>
        <v>36.55913978494624</v>
      </c>
      <c r="J3" s="12">
        <v>268675</v>
      </c>
      <c r="K3" s="12">
        <v>105334</v>
      </c>
      <c r="L3" s="12">
        <f t="shared" si="1"/>
        <v>173666</v>
      </c>
      <c r="M3" s="12">
        <v>95353</v>
      </c>
      <c r="N3" s="14">
        <f t="shared" si="2"/>
        <v>1.821295606850335</v>
      </c>
      <c r="O3" s="15">
        <v>836</v>
      </c>
      <c r="P3" s="16">
        <f t="shared" si="3"/>
        <v>207.73444976076556</v>
      </c>
      <c r="Q3" s="17" t="s">
        <v>44</v>
      </c>
      <c r="R3" s="18">
        <f>ABS(N9-N3)*100</f>
        <v>2.9954852478766725</v>
      </c>
      <c r="S3" s="10" t="s">
        <v>55</v>
      </c>
      <c r="T3" s="10" t="s">
        <v>46</v>
      </c>
      <c r="U3" s="12">
        <v>93210</v>
      </c>
      <c r="V3" s="10" t="s">
        <v>47</v>
      </c>
      <c r="W3" s="11" t="s">
        <v>48</v>
      </c>
      <c r="X3" s="10" t="s">
        <v>46</v>
      </c>
      <c r="Y3" s="10" t="s">
        <v>49</v>
      </c>
      <c r="Z3" s="10" t="s">
        <v>50</v>
      </c>
      <c r="AA3" s="10">
        <v>71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51</v>
      </c>
    </row>
    <row r="4" spans="1:40" x14ac:dyDescent="0.3">
      <c r="A4" s="19" t="s">
        <v>58</v>
      </c>
      <c r="B4" s="19" t="s">
        <v>59</v>
      </c>
      <c r="C4" s="20">
        <v>45385</v>
      </c>
      <c r="D4" s="21">
        <v>700000</v>
      </c>
      <c r="E4" s="19" t="s">
        <v>54</v>
      </c>
      <c r="F4" s="19" t="s">
        <v>43</v>
      </c>
      <c r="G4" s="21">
        <v>574000</v>
      </c>
      <c r="H4" s="21">
        <v>238500</v>
      </c>
      <c r="I4" s="22">
        <f t="shared" si="0"/>
        <v>41.550522648083621</v>
      </c>
      <c r="J4" s="21">
        <v>588363</v>
      </c>
      <c r="K4" s="21">
        <v>35494</v>
      </c>
      <c r="L4" s="21">
        <f t="shared" si="1"/>
        <v>538506</v>
      </c>
      <c r="M4" s="21">
        <v>322748</v>
      </c>
      <c r="N4" s="23">
        <f t="shared" si="2"/>
        <v>1.6685029806536369</v>
      </c>
      <c r="O4" s="24">
        <v>2296</v>
      </c>
      <c r="P4" s="25">
        <f t="shared" si="3"/>
        <v>234.54094076655053</v>
      </c>
      <c r="Q4" s="26" t="s">
        <v>56</v>
      </c>
      <c r="R4" s="27">
        <f>ABS(N9-N4)*100</f>
        <v>12.283777371793136</v>
      </c>
      <c r="S4" s="19" t="s">
        <v>55</v>
      </c>
      <c r="T4" s="19" t="s">
        <v>46</v>
      </c>
      <c r="U4" s="21">
        <v>32700</v>
      </c>
      <c r="V4" s="19" t="s">
        <v>47</v>
      </c>
      <c r="W4" s="20" t="s">
        <v>48</v>
      </c>
      <c r="X4" s="19" t="s">
        <v>60</v>
      </c>
      <c r="Y4" s="19" t="s">
        <v>57</v>
      </c>
      <c r="Z4" s="19" t="s">
        <v>50</v>
      </c>
      <c r="AA4" s="19">
        <v>81</v>
      </c>
      <c r="AB4" s="19" t="s">
        <v>46</v>
      </c>
      <c r="AC4" s="19" t="s">
        <v>46</v>
      </c>
      <c r="AD4" s="19" t="s">
        <v>46</v>
      </c>
      <c r="AE4" s="19" t="s">
        <v>46</v>
      </c>
      <c r="AF4" s="19" t="s">
        <v>46</v>
      </c>
      <c r="AG4" s="19" t="s">
        <v>46</v>
      </c>
      <c r="AH4" s="19" t="s">
        <v>46</v>
      </c>
      <c r="AI4" s="19" t="s">
        <v>46</v>
      </c>
      <c r="AJ4" s="19" t="s">
        <v>46</v>
      </c>
      <c r="AK4" s="19" t="s">
        <v>46</v>
      </c>
      <c r="AL4" s="19" t="s">
        <v>46</v>
      </c>
      <c r="AM4" s="19" t="s">
        <v>46</v>
      </c>
      <c r="AN4" s="19" t="s">
        <v>51</v>
      </c>
    </row>
    <row r="5" spans="1:40" x14ac:dyDescent="0.3">
      <c r="A5" s="10" t="s">
        <v>61</v>
      </c>
      <c r="B5" s="10" t="s">
        <v>62</v>
      </c>
      <c r="C5" s="11">
        <v>45124</v>
      </c>
      <c r="D5" s="12">
        <v>220000</v>
      </c>
      <c r="E5" s="10" t="s">
        <v>54</v>
      </c>
      <c r="F5" s="10" t="s">
        <v>43</v>
      </c>
      <c r="G5" s="12">
        <v>220000</v>
      </c>
      <c r="H5" s="12">
        <v>82700</v>
      </c>
      <c r="I5" s="13">
        <f t="shared" si="0"/>
        <v>37.590909090909093</v>
      </c>
      <c r="J5" s="12">
        <v>239803</v>
      </c>
      <c r="K5" s="12">
        <v>13754</v>
      </c>
      <c r="L5" s="12">
        <f t="shared" si="1"/>
        <v>206246</v>
      </c>
      <c r="M5" s="12">
        <v>131960</v>
      </c>
      <c r="N5" s="14">
        <f t="shared" si="2"/>
        <v>1.562943316156411</v>
      </c>
      <c r="O5" s="15">
        <v>1384</v>
      </c>
      <c r="P5" s="16">
        <f t="shared" si="3"/>
        <v>149.02167630057804</v>
      </c>
      <c r="Q5" s="17" t="s">
        <v>56</v>
      </c>
      <c r="R5" s="18">
        <f>ABS(N9-N5)*100</f>
        <v>22.839743821515725</v>
      </c>
      <c r="S5" s="10" t="s">
        <v>55</v>
      </c>
      <c r="T5" s="10" t="s">
        <v>46</v>
      </c>
      <c r="U5" s="12">
        <v>10920</v>
      </c>
      <c r="V5" s="10" t="s">
        <v>47</v>
      </c>
      <c r="W5" s="11" t="s">
        <v>48</v>
      </c>
      <c r="X5" s="10" t="s">
        <v>46</v>
      </c>
      <c r="Y5" s="10" t="s">
        <v>57</v>
      </c>
      <c r="Z5" s="10" t="s">
        <v>50</v>
      </c>
      <c r="AA5" s="10">
        <v>60</v>
      </c>
      <c r="AB5" s="10" t="s">
        <v>46</v>
      </c>
      <c r="AC5" s="10" t="s">
        <v>46</v>
      </c>
      <c r="AD5" s="10" t="s">
        <v>46</v>
      </c>
      <c r="AE5" s="10" t="s">
        <v>46</v>
      </c>
      <c r="AF5" s="10" t="s">
        <v>46</v>
      </c>
      <c r="AG5" s="10" t="s">
        <v>46</v>
      </c>
      <c r="AH5" s="10" t="s">
        <v>46</v>
      </c>
      <c r="AI5" s="10" t="s">
        <v>46</v>
      </c>
      <c r="AJ5" s="10" t="s">
        <v>46</v>
      </c>
      <c r="AK5" s="10" t="s">
        <v>46</v>
      </c>
      <c r="AL5" s="10" t="s">
        <v>46</v>
      </c>
      <c r="AM5" s="10" t="s">
        <v>46</v>
      </c>
      <c r="AN5" s="10" t="s">
        <v>51</v>
      </c>
    </row>
    <row r="6" spans="1:40" x14ac:dyDescent="0.3">
      <c r="A6" s="19" t="s">
        <v>65</v>
      </c>
      <c r="B6" s="19" t="s">
        <v>66</v>
      </c>
      <c r="C6" s="20">
        <v>45583</v>
      </c>
      <c r="D6" s="21">
        <v>460000</v>
      </c>
      <c r="E6" s="19" t="s">
        <v>54</v>
      </c>
      <c r="F6" s="19" t="s">
        <v>43</v>
      </c>
      <c r="G6" s="21">
        <v>460000</v>
      </c>
      <c r="H6" s="21">
        <v>156800</v>
      </c>
      <c r="I6" s="22">
        <f t="shared" si="0"/>
        <v>34.086956521739133</v>
      </c>
      <c r="J6" s="21">
        <v>387763</v>
      </c>
      <c r="K6" s="21">
        <v>130661</v>
      </c>
      <c r="L6" s="21">
        <f t="shared" si="1"/>
        <v>329339</v>
      </c>
      <c r="M6" s="21">
        <v>150088</v>
      </c>
      <c r="N6" s="23">
        <f t="shared" si="2"/>
        <v>2.1943060071424765</v>
      </c>
      <c r="O6" s="24">
        <v>1738</v>
      </c>
      <c r="P6" s="25">
        <f t="shared" si="3"/>
        <v>189.49309551208285</v>
      </c>
      <c r="Q6" s="26" t="s">
        <v>63</v>
      </c>
      <c r="R6" s="27">
        <f>ABS(N9-N6)*100</f>
        <v>40.296525277090822</v>
      </c>
      <c r="S6" s="19" t="s">
        <v>55</v>
      </c>
      <c r="T6" s="19" t="s">
        <v>46</v>
      </c>
      <c r="U6" s="21">
        <v>123500</v>
      </c>
      <c r="V6" s="19" t="s">
        <v>47</v>
      </c>
      <c r="W6" s="20" t="s">
        <v>48</v>
      </c>
      <c r="X6" s="19" t="s">
        <v>46</v>
      </c>
      <c r="Y6" s="19" t="s">
        <v>64</v>
      </c>
      <c r="Z6" s="19" t="s">
        <v>50</v>
      </c>
      <c r="AA6" s="19">
        <v>70</v>
      </c>
      <c r="AB6" s="19" t="s">
        <v>46</v>
      </c>
      <c r="AC6" s="19" t="s">
        <v>46</v>
      </c>
      <c r="AD6" s="19" t="s">
        <v>46</v>
      </c>
      <c r="AE6" s="19" t="s">
        <v>46</v>
      </c>
      <c r="AF6" s="19" t="s">
        <v>46</v>
      </c>
      <c r="AG6" s="19" t="s">
        <v>46</v>
      </c>
      <c r="AH6" s="19" t="s">
        <v>46</v>
      </c>
      <c r="AI6" s="19" t="s">
        <v>46</v>
      </c>
      <c r="AJ6" s="19" t="s">
        <v>46</v>
      </c>
      <c r="AK6" s="19" t="s">
        <v>46</v>
      </c>
      <c r="AL6" s="19" t="s">
        <v>46</v>
      </c>
      <c r="AM6" s="19" t="s">
        <v>46</v>
      </c>
      <c r="AN6" s="19" t="s">
        <v>51</v>
      </c>
    </row>
    <row r="7" spans="1:40" x14ac:dyDescent="0.3">
      <c r="A7" s="37"/>
      <c r="B7" s="37"/>
      <c r="C7" s="38" t="s">
        <v>67</v>
      </c>
      <c r="D7" s="39">
        <f>+SUM(D2:D6)</f>
        <v>1949000</v>
      </c>
      <c r="E7" s="37"/>
      <c r="F7" s="37"/>
      <c r="G7" s="39">
        <f>+SUM(G2:G6)</f>
        <v>1823000</v>
      </c>
      <c r="H7" s="39">
        <f>+SUM(H2:H6)</f>
        <v>707600</v>
      </c>
      <c r="I7" s="40"/>
      <c r="J7" s="39">
        <f>+SUM(J2:J6)</f>
        <v>1775031</v>
      </c>
      <c r="K7" s="39"/>
      <c r="L7" s="39">
        <f>+SUM(L2:L6)</f>
        <v>1465203</v>
      </c>
      <c r="M7" s="39">
        <f>+SUM(M2:M6)</f>
        <v>827336</v>
      </c>
      <c r="N7" s="41"/>
      <c r="O7" s="42"/>
      <c r="P7" s="43">
        <f>AVERAGE(P2:P6)</f>
        <v>185.38464537122121</v>
      </c>
      <c r="Q7" s="44"/>
      <c r="R7" s="45">
        <f>ABS(N9-N8)*100</f>
        <v>2.0351700347568391</v>
      </c>
      <c r="S7" s="37"/>
      <c r="T7" s="37"/>
      <c r="U7" s="39"/>
      <c r="V7" s="37"/>
      <c r="W7" s="38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 x14ac:dyDescent="0.3">
      <c r="A8" s="28"/>
      <c r="B8" s="28"/>
      <c r="C8" s="29"/>
      <c r="D8" s="30"/>
      <c r="E8" s="28"/>
      <c r="F8" s="28"/>
      <c r="G8" s="30"/>
      <c r="H8" s="30" t="s">
        <v>68</v>
      </c>
      <c r="I8" s="31">
        <f>H7/G7*100</f>
        <v>38.815139879319801</v>
      </c>
      <c r="J8" s="30"/>
      <c r="K8" s="30"/>
      <c r="L8" s="30"/>
      <c r="M8" s="30" t="s">
        <v>70</v>
      </c>
      <c r="N8" s="32">
        <f>L7/M7</f>
        <v>1.7709890540239999</v>
      </c>
      <c r="O8" s="33"/>
      <c r="P8" s="34" t="s">
        <v>72</v>
      </c>
      <c r="Q8" s="35">
        <f>STDEV(N2:N6)</f>
        <v>0.24351859187704494</v>
      </c>
      <c r="R8" s="36"/>
      <c r="S8" s="28"/>
      <c r="T8" s="28"/>
      <c r="U8" s="30"/>
      <c r="V8" s="28"/>
      <c r="W8" s="29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3">
      <c r="A9" s="46"/>
      <c r="B9" s="46"/>
      <c r="C9" s="47"/>
      <c r="D9" s="48"/>
      <c r="E9" s="46"/>
      <c r="F9" s="46"/>
      <c r="G9" s="48"/>
      <c r="H9" s="48" t="s">
        <v>69</v>
      </c>
      <c r="I9" s="49">
        <f>STDEV(I2:I6)</f>
        <v>3.9778285574286825</v>
      </c>
      <c r="J9" s="48"/>
      <c r="K9" s="48"/>
      <c r="L9" s="48"/>
      <c r="M9" s="48" t="s">
        <v>71</v>
      </c>
      <c r="N9" s="50">
        <f>AVERAGE(N2:N6)</f>
        <v>1.7913407543715683</v>
      </c>
      <c r="O9" s="51"/>
      <c r="P9" s="52" t="s">
        <v>73</v>
      </c>
      <c r="Q9" s="54">
        <f>AVERAGE(R2:R6)</f>
        <v>17.316804209986991</v>
      </c>
      <c r="R9" s="53" t="s">
        <v>74</v>
      </c>
      <c r="S9" s="46">
        <f>+(Q9/N9)</f>
        <v>9.6669515097712431</v>
      </c>
      <c r="T9" s="46"/>
      <c r="U9" s="48"/>
      <c r="V9" s="46"/>
      <c r="W9" s="47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1" spans="1:40" ht="15.6" x14ac:dyDescent="0.3">
      <c r="B11" s="55" t="s">
        <v>75</v>
      </c>
      <c r="C11" s="56"/>
      <c r="D11" s="57"/>
      <c r="E11" s="58"/>
      <c r="F11" s="58"/>
    </row>
    <row r="12" spans="1:40" ht="15.6" x14ac:dyDescent="0.3">
      <c r="B12" s="55" t="s">
        <v>78</v>
      </c>
      <c r="C12" s="56"/>
      <c r="D12" s="57"/>
      <c r="E12" s="58"/>
      <c r="F12" s="58"/>
    </row>
    <row r="13" spans="1:40" ht="15.6" x14ac:dyDescent="0.3">
      <c r="B13" s="55" t="s">
        <v>76</v>
      </c>
      <c r="C13" s="56"/>
      <c r="D13" s="57"/>
      <c r="E13" s="58"/>
      <c r="F13" s="58"/>
    </row>
    <row r="14" spans="1:40" ht="15.6" x14ac:dyDescent="0.3">
      <c r="B14" s="55" t="s">
        <v>77</v>
      </c>
      <c r="C14" s="56"/>
      <c r="D14" s="57"/>
      <c r="E14" s="58"/>
      <c r="F14" s="58"/>
    </row>
  </sheetData>
  <sheetProtection algorithmName="SHA-512" hashValue="slFkTuJFB3BNHVt7JNULSN16mO2NpBLxlU60ye9SkiHXBphcsTBxfse+peKcD7CEcsuNl4BQvRFN73hPeRbLlg==" saltValue="CFBs9DGZCfJUs50x0ANJG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2026-02-03T09:31:08Z</dcterms:created>
  <dcterms:modified xsi:type="dcterms:W3CDTF">2026-03-09T13:16:29Z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