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57D33122A23012EE99B478060EED875F07450FFE" xr6:coauthVersionLast="47" xr6:coauthVersionMax="47" xr10:uidLastSave="{83CB269E-3DFD-4043-B6BE-3FF9094F827E}"/>
  <bookViews>
    <workbookView xWindow="-108" yWindow="-108" windowWidth="23256" windowHeight="12456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L10" i="2"/>
  <c r="N10" i="2" s="1"/>
  <c r="R10" i="2" s="1"/>
  <c r="I10" i="2"/>
  <c r="L13" i="2"/>
  <c r="P13" i="2" s="1"/>
  <c r="I13" i="2"/>
  <c r="L14" i="2"/>
  <c r="P14" i="2" s="1"/>
  <c r="I14" i="2"/>
  <c r="N14" i="2" l="1"/>
  <c r="R14" i="2" s="1"/>
  <c r="N13" i="2"/>
  <c r="R13" i="2" s="1"/>
  <c r="I6" i="2"/>
  <c r="L6" i="2"/>
  <c r="P6" i="2" s="1"/>
  <c r="I15" i="2"/>
  <c r="L15" i="2"/>
  <c r="P15" i="2" s="1"/>
  <c r="N6" i="2" l="1"/>
  <c r="N15" i="2"/>
  <c r="I2" i="2"/>
  <c r="L2" i="2"/>
  <c r="P2" i="2" s="1"/>
  <c r="I3" i="2"/>
  <c r="L3" i="2"/>
  <c r="N3" i="2"/>
  <c r="P3" i="2"/>
  <c r="I4" i="2"/>
  <c r="L4" i="2"/>
  <c r="P4" i="2" s="1"/>
  <c r="N4" i="2"/>
  <c r="I5" i="2"/>
  <c r="L5" i="2"/>
  <c r="P5" i="2" s="1"/>
  <c r="I7" i="2"/>
  <c r="P7" i="2"/>
  <c r="N7" i="2"/>
  <c r="I8" i="2"/>
  <c r="L8" i="2"/>
  <c r="P8" i="2" s="1"/>
  <c r="I9" i="2"/>
  <c r="L9" i="2"/>
  <c r="N9" i="2" s="1"/>
  <c r="I11" i="2"/>
  <c r="L11" i="2"/>
  <c r="P11" i="2" s="1"/>
  <c r="I12" i="2"/>
  <c r="L12" i="2"/>
  <c r="N12" i="2" s="1"/>
  <c r="I16" i="2"/>
  <c r="L16" i="2"/>
  <c r="P16" i="2" s="1"/>
  <c r="N16" i="2"/>
  <c r="D17" i="2"/>
  <c r="G17" i="2"/>
  <c r="H17" i="2"/>
  <c r="J17" i="2"/>
  <c r="M17" i="2"/>
  <c r="I18" i="2" l="1"/>
  <c r="N8" i="2"/>
  <c r="N11" i="2"/>
  <c r="P9" i="2"/>
  <c r="N2" i="2"/>
  <c r="P12" i="2"/>
  <c r="N5" i="2"/>
  <c r="I19" i="2"/>
  <c r="L17" i="2"/>
  <c r="N18" i="2" s="1"/>
  <c r="P17" i="2" l="1"/>
  <c r="Q18" i="2"/>
  <c r="N19" i="2"/>
  <c r="R8" i="2" s="1"/>
  <c r="R15" i="2" l="1"/>
  <c r="R6" i="2"/>
  <c r="R9" i="2"/>
  <c r="R11" i="2"/>
  <c r="R2" i="2"/>
  <c r="R3" i="2"/>
  <c r="R12" i="2"/>
  <c r="R17" i="2"/>
  <c r="R4" i="2"/>
  <c r="R5" i="2"/>
  <c r="R7" i="2"/>
  <c r="R16" i="2"/>
  <c r="Q19" i="2" l="1"/>
  <c r="S19" i="2" s="1"/>
</calcChain>
</file>

<file path=xl/sharedStrings.xml><?xml version="1.0" encoding="utf-8"?>
<sst xmlns="http://schemas.openxmlformats.org/spreadsheetml/2006/main" count="170" uniqueCount="94">
  <si>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</si>
  <si>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</si>
  <si>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</si>
  <si>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</si>
  <si>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</si>
  <si>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</si>
  <si>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</si>
  <si>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</si>
  <si>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</si>
  <si>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</si>
  <si>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</si>
  <si>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</si>
  <si>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</si>
  <si>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</si>
  <si>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</si>
  <si>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</si>
  <si>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</si>
  <si>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</si>
  <si>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</si>
  <si>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</si>
  <si>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</si>
  <si>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</si>
  <si>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</si>
  <si>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</si>
  <si>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</si>
  <si>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</si>
  <si>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</si>
  <si>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</si>
  <si>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</si>
  <si>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</si>
  <si>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</si>
  <si>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</si>
  <si>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</si>
  <si>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</si>
  <si>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</si>
  <si>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</si>
  <si>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</si>
  <si>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</si>
  <si>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</si>
  <si>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002-011-029-00</t>
  </si>
  <si>
    <t>QC</t>
  </si>
  <si>
    <t>19-MULTI PARCEL ARM'S LENGTH</t>
  </si>
  <si>
    <t>2004</t>
  </si>
  <si>
    <t>Yes</t>
  </si>
  <si>
    <t xml:space="preserve">  /  /    </t>
  </si>
  <si>
    <t>002-011-018-11</t>
  </si>
  <si>
    <t>2004 MONTCALM RURAL COMMERCIAL/INDU</t>
  </si>
  <si>
    <t>No</t>
  </si>
  <si>
    <t>003-016-009-50</t>
  </si>
  <si>
    <t>8037 S STEVENSON RD</t>
  </si>
  <si>
    <t>WD</t>
  </si>
  <si>
    <t>03-ARM'S LENGTH</t>
  </si>
  <si>
    <t>RANCH</t>
  </si>
  <si>
    <t>006-007-002-01</t>
  </si>
  <si>
    <t>E KENDAVILLE RD</t>
  </si>
  <si>
    <t>006-007-008-00</t>
  </si>
  <si>
    <t>4680 N SHERIDAN RD</t>
  </si>
  <si>
    <t>008-003-012-10</t>
  </si>
  <si>
    <t>6765 S GREENVILLE RD</t>
  </si>
  <si>
    <t>010-008-014-01</t>
  </si>
  <si>
    <t>4691 W COUNTY FARM RD</t>
  </si>
  <si>
    <t>1 STORY</t>
  </si>
  <si>
    <t>010-014-022-10</t>
  </si>
  <si>
    <t>1918 W CARSON CITY RD</t>
  </si>
  <si>
    <t>010-017-024-00</t>
  </si>
  <si>
    <t>4220 W CARSON CITY RD</t>
  </si>
  <si>
    <t>MLC</t>
  </si>
  <si>
    <t>014-034-010-54</t>
  </si>
  <si>
    <t>5451 S GREENVILLE RD</t>
  </si>
  <si>
    <t>014-034-010-60</t>
  </si>
  <si>
    <t>8898 W PECK RD</t>
  </si>
  <si>
    <t>019-013-020-11</t>
  </si>
  <si>
    <t>2650 STONEY LAKE BLVD</t>
  </si>
  <si>
    <t>019-015-015-02</t>
  </si>
  <si>
    <t>2991 S DERBY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</si>
  <si>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</si>
  <si>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</si>
  <si>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</si>
  <si>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</si>
  <si>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</si>
  <si>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</si>
  <si>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</si>
  <si>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</si>
  <si>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005-104-001-00</t>
  </si>
  <si>
    <t>307 S MAIN ST</t>
  </si>
  <si>
    <t>2003</t>
  </si>
  <si>
    <t>2003 MONTCALM VILLAGES COMM/IND</t>
  </si>
  <si>
    <t>013-170-010-00</t>
  </si>
  <si>
    <t>116 W SECOND ST</t>
  </si>
  <si>
    <t>PTA</t>
  </si>
  <si>
    <t>33-TO BE DETERMINED</t>
  </si>
  <si>
    <t>005-610-031-00</t>
  </si>
  <si>
    <t>102 S MAIN ST</t>
  </si>
  <si>
    <t xml:space="preserve">CATO COM -IND ECF .826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</si>
</sst>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2"/>
  <sheetViews>
    <sheetView tabSelected="1" workbookViewId="0">
      <selection activeCell="A22" sqref="A22"/>
    </sheetView>
  </sheetViews>
  <sheetFormatPr defaultRowHeight="14.4" x14ac:dyDescent="0.3"/>
  <cols>
    <col min="1" max="1" width="14.33203125" bestFit="1" customWidth="1"/>
    <col min="2" max="2" width="23.33203125" bestFit="1" customWidth="1"/>
    <col min="3" max="3" width="9.6640625" style="17" bestFit="1" customWidth="1"/>
    <col min="4" max="4" width="10.88671875" style="7" bestFit="1" customWidth="1"/>
    <col min="5" max="5" width="5.77734375" bestFit="1" customWidth="1"/>
    <col min="6" max="6" width="29.33203125" bestFit="1" customWidth="1"/>
    <col min="7" max="7" width="10.88671875" style="7" bestFit="1" customWidth="1"/>
    <col min="8" max="8" width="14.77734375" style="7" bestFit="1" customWidth="1"/>
    <col min="9" max="9" width="12.77734375" style="12" bestFit="1" customWidth="1"/>
    <col min="10" max="10" width="13.77734375" style="7" bestFit="1" customWidth="1"/>
    <col min="11" max="11" width="11.109375" style="7" bestFit="1" customWidth="1"/>
    <col min="12" max="12" width="13.88671875" style="7" bestFit="1" customWidth="1"/>
    <col min="13" max="13" width="13.109375" style="7" bestFit="1" customWidth="1"/>
    <col min="14" max="14" width="7.21875" style="22" bestFit="1" customWidth="1"/>
    <col min="15" max="15" width="10" style="27" bestFit="1" customWidth="1"/>
    <col min="16" max="16" width="15.88671875" style="32" bestFit="1" customWidth="1"/>
    <col min="17" max="17" width="11.6640625" style="40" bestFit="1" customWidth="1"/>
    <col min="18" max="18" width="19.109375" style="42" bestFit="1" customWidth="1"/>
    <col min="19" max="19" width="13.33203125" bestFit="1" customWidth="1"/>
    <col min="20" max="20" width="12" bestFit="1" customWidth="1"/>
    <col min="21" max="21" width="10.77734375" style="7" bestFit="1" customWidth="1"/>
    <col min="22" max="22" width="11.6640625" bestFit="1" customWidth="1"/>
    <col min="23" max="23" width="10.33203125" style="17" bestFit="1" customWidth="1"/>
    <col min="24" max="24" width="28.88671875" bestFit="1" customWidth="1"/>
    <col min="25" max="25" width="39.88671875" bestFit="1" customWidth="1"/>
    <col min="26" max="26" width="14.21875" bestFit="1" customWidth="1"/>
    <col min="27" max="27" width="13.88671875" bestFit="1" customWidth="1"/>
    <col min="28" max="28" width="19" bestFit="1" customWidth="1"/>
    <col min="29" max="29" width="7.21875" bestFit="1" customWidth="1"/>
    <col min="30" max="30" width="13.109375" bestFit="1" customWidth="1"/>
    <col min="31" max="31" width="6.6640625" bestFit="1" customWidth="1"/>
    <col min="32" max="32" width="20.33203125" bestFit="1" customWidth="1"/>
    <col min="33" max="33" width="17" bestFit="1" customWidth="1"/>
    <col min="34" max="34" width="15" bestFit="1" customWidth="1"/>
    <col min="35" max="35" width="10.88671875" bestFit="1" customWidth="1"/>
    <col min="36" max="36" width="16.77734375" bestFit="1" customWidth="1"/>
    <col min="37" max="37" width="21.33203125" bestFit="1" customWidth="1"/>
    <col min="38" max="38" width="21.109375" bestFit="1" customWidth="1"/>
    <col min="39" max="39" width="17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39</v>
      </c>
      <c r="C2" s="17">
        <v>45153</v>
      </c>
      <c r="D2" s="7">
        <v>115000</v>
      </c>
      <c r="E2" t="s">
        <v>40</v>
      </c>
      <c r="F2" t="s">
        <v>41</v>
      </c>
      <c r="G2" s="7">
        <v>115000</v>
      </c>
      <c r="H2" s="7">
        <v>93800</v>
      </c>
      <c r="I2" s="12">
        <f t="shared" ref="I2:I16" si="0">H2/G2*100</f>
        <v>81.565217391304344</v>
      </c>
      <c r="J2" s="7">
        <v>105867</v>
      </c>
      <c r="K2" s="7">
        <v>61929</v>
      </c>
      <c r="L2" s="7">
        <f t="shared" ref="L2:L16" si="1">G2-K2</f>
        <v>53071</v>
      </c>
      <c r="M2" s="7">
        <v>60271.604939999997</v>
      </c>
      <c r="N2" s="22">
        <f t="shared" ref="N2:N16" si="2">L2/M2</f>
        <v>0.88053072508740804</v>
      </c>
      <c r="O2" s="27">
        <v>7420</v>
      </c>
      <c r="P2" s="32">
        <f t="shared" ref="P2:P16" si="3">L2/O2</f>
        <v>7.1524258760107813</v>
      </c>
      <c r="Q2" s="37" t="s">
        <v>42</v>
      </c>
      <c r="R2" s="42">
        <f>ABS(N19-N2)*100</f>
        <v>7.3024458492639948</v>
      </c>
      <c r="U2" s="7">
        <v>0</v>
      </c>
      <c r="V2" t="s">
        <v>43</v>
      </c>
      <c r="W2" s="17" t="s">
        <v>44</v>
      </c>
      <c r="X2" t="s">
        <v>45</v>
      </c>
      <c r="Y2" t="s">
        <v>46</v>
      </c>
      <c r="Z2">
        <v>301</v>
      </c>
      <c r="AA2">
        <v>0</v>
      </c>
      <c r="AL2" s="2"/>
      <c r="BC2" s="2"/>
      <c r="BE2" s="2"/>
    </row>
    <row r="3" spans="1:64" x14ac:dyDescent="0.3">
      <c r="A3" t="s">
        <v>48</v>
      </c>
      <c r="B3" t="s">
        <v>49</v>
      </c>
      <c r="C3" s="17">
        <v>45436</v>
      </c>
      <c r="D3" s="7">
        <v>190000</v>
      </c>
      <c r="E3" t="s">
        <v>50</v>
      </c>
      <c r="F3" t="s">
        <v>51</v>
      </c>
      <c r="G3" s="7">
        <v>190000</v>
      </c>
      <c r="H3" s="7">
        <v>45400</v>
      </c>
      <c r="I3" s="12">
        <f t="shared" si="0"/>
        <v>23.894736842105264</v>
      </c>
      <c r="J3" s="7">
        <v>161519</v>
      </c>
      <c r="K3" s="7">
        <v>46413</v>
      </c>
      <c r="L3" s="7">
        <f t="shared" si="1"/>
        <v>143587</v>
      </c>
      <c r="M3" s="7">
        <v>178096.02194999999</v>
      </c>
      <c r="N3" s="22">
        <f t="shared" si="2"/>
        <v>0.80623361728041121</v>
      </c>
      <c r="O3" s="27">
        <v>4000</v>
      </c>
      <c r="P3" s="32">
        <f t="shared" si="3"/>
        <v>35.896749999999997</v>
      </c>
      <c r="Q3" s="37" t="s">
        <v>42</v>
      </c>
      <c r="R3" s="42">
        <f>ABS(N19-N3)*100</f>
        <v>0.12726493143568884</v>
      </c>
      <c r="S3" t="s">
        <v>52</v>
      </c>
      <c r="U3" s="7">
        <v>43524</v>
      </c>
      <c r="V3" t="s">
        <v>43</v>
      </c>
      <c r="W3" s="17" t="s">
        <v>44</v>
      </c>
      <c r="Y3" t="s">
        <v>46</v>
      </c>
      <c r="Z3">
        <v>201</v>
      </c>
      <c r="AA3">
        <v>95</v>
      </c>
    </row>
    <row r="4" spans="1:64" x14ac:dyDescent="0.3">
      <c r="A4" t="s">
        <v>53</v>
      </c>
      <c r="B4" t="s">
        <v>54</v>
      </c>
      <c r="C4" s="17">
        <v>45239</v>
      </c>
      <c r="D4" s="7">
        <v>90000</v>
      </c>
      <c r="E4" t="s">
        <v>50</v>
      </c>
      <c r="F4" t="s">
        <v>51</v>
      </c>
      <c r="G4" s="7">
        <v>90000</v>
      </c>
      <c r="H4" s="7">
        <v>34300</v>
      </c>
      <c r="I4" s="12">
        <f t="shared" si="0"/>
        <v>38.111111111111114</v>
      </c>
      <c r="J4" s="7">
        <v>83979</v>
      </c>
      <c r="K4" s="7">
        <v>67766</v>
      </c>
      <c r="L4" s="7">
        <f t="shared" si="1"/>
        <v>22234</v>
      </c>
      <c r="M4" s="7">
        <v>22240.05487</v>
      </c>
      <c r="N4" s="22">
        <f t="shared" si="2"/>
        <v>0.99972774932276953</v>
      </c>
      <c r="O4" s="27">
        <v>336</v>
      </c>
      <c r="P4" s="32">
        <f t="shared" si="3"/>
        <v>66.172619047619051</v>
      </c>
      <c r="Q4" s="37" t="s">
        <v>42</v>
      </c>
      <c r="R4" s="42">
        <f>ABS(N19-N4)*100</f>
        <v>19.222148272800144</v>
      </c>
      <c r="U4" s="7">
        <v>67766</v>
      </c>
      <c r="V4" t="s">
        <v>43</v>
      </c>
      <c r="W4" s="17" t="s">
        <v>44</v>
      </c>
      <c r="Y4" t="s">
        <v>46</v>
      </c>
      <c r="Z4">
        <v>302</v>
      </c>
      <c r="AA4">
        <v>0</v>
      </c>
    </row>
    <row r="5" spans="1:64" x14ac:dyDescent="0.3">
      <c r="A5" t="s">
        <v>55</v>
      </c>
      <c r="B5" t="s">
        <v>56</v>
      </c>
      <c r="C5" s="17">
        <v>45415</v>
      </c>
      <c r="D5" s="7">
        <v>250000</v>
      </c>
      <c r="E5" t="s">
        <v>50</v>
      </c>
      <c r="F5" t="s">
        <v>51</v>
      </c>
      <c r="G5" s="7">
        <v>250000</v>
      </c>
      <c r="H5" s="7">
        <v>38700</v>
      </c>
      <c r="I5" s="12">
        <f t="shared" si="0"/>
        <v>15.479999999999999</v>
      </c>
      <c r="J5" s="7">
        <v>249033</v>
      </c>
      <c r="K5" s="7">
        <v>83208</v>
      </c>
      <c r="L5" s="7">
        <f t="shared" si="1"/>
        <v>166792</v>
      </c>
      <c r="M5" s="7">
        <v>227469.13579999999</v>
      </c>
      <c r="N5" s="22">
        <f t="shared" si="2"/>
        <v>0.73325112619520494</v>
      </c>
      <c r="O5" s="27">
        <v>14950</v>
      </c>
      <c r="P5" s="32">
        <f t="shared" si="3"/>
        <v>11.156655518394649</v>
      </c>
      <c r="Q5" s="37" t="s">
        <v>42</v>
      </c>
      <c r="R5" s="42">
        <f>ABS(N19-N5)*100</f>
        <v>7.4255140399563153</v>
      </c>
      <c r="U5" s="7">
        <v>75763</v>
      </c>
      <c r="V5" t="s">
        <v>43</v>
      </c>
      <c r="W5" s="17" t="s">
        <v>44</v>
      </c>
      <c r="Y5" t="s">
        <v>46</v>
      </c>
      <c r="Z5">
        <v>201</v>
      </c>
      <c r="AA5">
        <v>0</v>
      </c>
    </row>
    <row r="6" spans="1:64" x14ac:dyDescent="0.3">
      <c r="A6" t="s">
        <v>57</v>
      </c>
      <c r="B6" t="s">
        <v>58</v>
      </c>
      <c r="C6" s="17">
        <v>45020</v>
      </c>
      <c r="D6" s="7">
        <v>600000</v>
      </c>
      <c r="E6" t="s">
        <v>50</v>
      </c>
      <c r="F6" t="s">
        <v>51</v>
      </c>
      <c r="G6" s="7">
        <v>600000</v>
      </c>
      <c r="H6" s="7">
        <v>151500</v>
      </c>
      <c r="I6" s="12">
        <f t="shared" si="0"/>
        <v>25.25</v>
      </c>
      <c r="J6" s="7">
        <v>405639</v>
      </c>
      <c r="K6" s="7">
        <v>48642</v>
      </c>
      <c r="L6" s="7">
        <f t="shared" si="1"/>
        <v>551358</v>
      </c>
      <c r="M6" s="7">
        <v>489707.81893000001</v>
      </c>
      <c r="N6" s="22">
        <f t="shared" si="2"/>
        <v>1.125891763796429</v>
      </c>
      <c r="O6" s="27">
        <v>6000</v>
      </c>
      <c r="P6" s="32">
        <f t="shared" si="3"/>
        <v>91.893000000000001</v>
      </c>
      <c r="Q6" s="37" t="s">
        <v>42</v>
      </c>
      <c r="R6" s="42">
        <f>ABS(N19-N6)*100</f>
        <v>31.838549720166085</v>
      </c>
      <c r="U6" s="7">
        <v>26679</v>
      </c>
      <c r="V6" t="s">
        <v>43</v>
      </c>
      <c r="W6" s="17" t="s">
        <v>44</v>
      </c>
      <c r="Y6" t="s">
        <v>46</v>
      </c>
      <c r="Z6">
        <v>201</v>
      </c>
      <c r="AA6">
        <v>0</v>
      </c>
    </row>
    <row r="7" spans="1:64" x14ac:dyDescent="0.3">
      <c r="A7" t="s">
        <v>59</v>
      </c>
      <c r="B7" t="s">
        <v>60</v>
      </c>
      <c r="C7" s="17">
        <v>45268</v>
      </c>
      <c r="D7" s="7">
        <v>180000</v>
      </c>
      <c r="E7" t="s">
        <v>50</v>
      </c>
      <c r="F7" t="s">
        <v>51</v>
      </c>
      <c r="G7" s="7">
        <v>180000</v>
      </c>
      <c r="H7" s="7">
        <v>70200</v>
      </c>
      <c r="I7" s="12">
        <f t="shared" si="0"/>
        <v>39</v>
      </c>
      <c r="J7" s="7">
        <v>167915</v>
      </c>
      <c r="K7" s="7">
        <v>69658</v>
      </c>
      <c r="L7" s="7">
        <v>110342</v>
      </c>
      <c r="M7" s="7">
        <v>134783.26475</v>
      </c>
      <c r="N7" s="22">
        <f t="shared" si="2"/>
        <v>0.8186624667733462</v>
      </c>
      <c r="O7" s="27">
        <v>6218</v>
      </c>
      <c r="P7" s="32">
        <f t="shared" si="3"/>
        <v>17.745577356063041</v>
      </c>
      <c r="Q7" s="37" t="s">
        <v>42</v>
      </c>
      <c r="R7" s="42">
        <f>ABS(N19-N7)*100</f>
        <v>1.1156200178578102</v>
      </c>
      <c r="S7" t="s">
        <v>61</v>
      </c>
      <c r="U7" s="7">
        <v>101857</v>
      </c>
      <c r="V7" t="s">
        <v>47</v>
      </c>
      <c r="W7" s="17" t="s">
        <v>44</v>
      </c>
      <c r="Y7" t="s">
        <v>46</v>
      </c>
      <c r="Z7">
        <v>201</v>
      </c>
      <c r="AA7">
        <v>23</v>
      </c>
    </row>
    <row r="8" spans="1:64" x14ac:dyDescent="0.3">
      <c r="A8" t="s">
        <v>62</v>
      </c>
      <c r="B8" t="s">
        <v>63</v>
      </c>
      <c r="C8" s="17">
        <v>45078</v>
      </c>
      <c r="D8" s="7">
        <v>435000</v>
      </c>
      <c r="E8" t="s">
        <v>50</v>
      </c>
      <c r="F8" t="s">
        <v>51</v>
      </c>
      <c r="G8" s="7">
        <v>110000</v>
      </c>
      <c r="H8" s="7">
        <v>60200</v>
      </c>
      <c r="I8" s="12">
        <f t="shared" si="0"/>
        <v>54.727272727272727</v>
      </c>
      <c r="J8" s="7">
        <v>169640</v>
      </c>
      <c r="K8" s="7">
        <v>64110</v>
      </c>
      <c r="L8" s="7">
        <f t="shared" si="1"/>
        <v>45890</v>
      </c>
      <c r="M8" s="7">
        <v>144759.94513000001</v>
      </c>
      <c r="N8" s="22">
        <f t="shared" si="2"/>
        <v>0.31700758078340668</v>
      </c>
      <c r="O8" s="27">
        <v>4480</v>
      </c>
      <c r="P8" s="32">
        <f t="shared" si="3"/>
        <v>10.243303571428571</v>
      </c>
      <c r="Q8" s="37" t="s">
        <v>42</v>
      </c>
      <c r="R8" s="42">
        <f>ABS(N19-N8)*100</f>
        <v>49.049868581136138</v>
      </c>
      <c r="U8" s="7">
        <v>64110</v>
      </c>
      <c r="V8" t="s">
        <v>47</v>
      </c>
      <c r="W8" s="17" t="s">
        <v>44</v>
      </c>
      <c r="Y8" t="s">
        <v>46</v>
      </c>
      <c r="Z8">
        <v>201</v>
      </c>
      <c r="AA8">
        <v>0</v>
      </c>
    </row>
    <row r="9" spans="1:64" x14ac:dyDescent="0.3">
      <c r="A9" t="s">
        <v>64</v>
      </c>
      <c r="B9" t="s">
        <v>65</v>
      </c>
      <c r="C9" s="17">
        <v>45160</v>
      </c>
      <c r="D9" s="7">
        <v>250000</v>
      </c>
      <c r="E9" t="s">
        <v>66</v>
      </c>
      <c r="F9" t="s">
        <v>51</v>
      </c>
      <c r="G9" s="7">
        <v>250000</v>
      </c>
      <c r="H9" s="7">
        <v>96400</v>
      </c>
      <c r="I9" s="12">
        <f t="shared" si="0"/>
        <v>38.56</v>
      </c>
      <c r="J9" s="7">
        <v>221904</v>
      </c>
      <c r="K9" s="7">
        <v>48603</v>
      </c>
      <c r="L9" s="7">
        <f t="shared" si="1"/>
        <v>201397</v>
      </c>
      <c r="M9" s="7">
        <v>237724.27984</v>
      </c>
      <c r="N9" s="22">
        <f t="shared" si="2"/>
        <v>0.84718733877561847</v>
      </c>
      <c r="O9" s="27">
        <v>18384</v>
      </c>
      <c r="P9" s="32">
        <f t="shared" si="3"/>
        <v>10.955015230635334</v>
      </c>
      <c r="Q9" s="37" t="s">
        <v>42</v>
      </c>
      <c r="R9" s="42">
        <f>ABS(N19-N9)*100</f>
        <v>3.9681072180850374</v>
      </c>
      <c r="U9" s="7">
        <v>91941</v>
      </c>
      <c r="V9" t="s">
        <v>47</v>
      </c>
      <c r="W9" s="17" t="s">
        <v>44</v>
      </c>
      <c r="Y9" t="s">
        <v>46</v>
      </c>
      <c r="Z9">
        <v>201</v>
      </c>
      <c r="AA9">
        <v>0</v>
      </c>
    </row>
    <row r="10" spans="1:64" x14ac:dyDescent="0.3">
      <c r="A10" t="s">
        <v>91</v>
      </c>
      <c r="B10" t="s">
        <v>92</v>
      </c>
      <c r="C10" s="17">
        <v>45230</v>
      </c>
      <c r="D10" s="7">
        <v>135000</v>
      </c>
      <c r="E10" t="s">
        <v>50</v>
      </c>
      <c r="F10" t="s">
        <v>51</v>
      </c>
      <c r="G10" s="7">
        <v>135000</v>
      </c>
      <c r="H10" s="7">
        <v>44800</v>
      </c>
      <c r="I10" s="12">
        <f t="shared" si="0"/>
        <v>33.185185185185183</v>
      </c>
      <c r="J10" s="7">
        <v>104566</v>
      </c>
      <c r="K10" s="7">
        <v>15057</v>
      </c>
      <c r="L10" s="7">
        <f t="shared" si="1"/>
        <v>119943</v>
      </c>
      <c r="M10" s="7">
        <v>127505.69800999999</v>
      </c>
      <c r="N10" s="22">
        <f t="shared" si="2"/>
        <v>0.94068737218781495</v>
      </c>
      <c r="O10" s="27">
        <v>4058</v>
      </c>
      <c r="P10" s="32">
        <f t="shared" si="3"/>
        <v>29.557171020206997</v>
      </c>
      <c r="Q10" s="37" t="s">
        <v>85</v>
      </c>
      <c r="R10" s="42">
        <f>ABS(N33-N10)*100</f>
        <v>94.068737218781493</v>
      </c>
      <c r="U10" s="7">
        <v>15057</v>
      </c>
      <c r="V10" t="s">
        <v>47</v>
      </c>
      <c r="W10" s="17" t="s">
        <v>44</v>
      </c>
      <c r="Y10" t="s">
        <v>86</v>
      </c>
      <c r="Z10">
        <v>201</v>
      </c>
      <c r="AA10">
        <v>0</v>
      </c>
    </row>
    <row r="11" spans="1:64" x14ac:dyDescent="0.3">
      <c r="A11" t="s">
        <v>67</v>
      </c>
      <c r="B11" t="s">
        <v>68</v>
      </c>
      <c r="C11" s="17">
        <v>45078</v>
      </c>
      <c r="D11" s="7">
        <v>435000</v>
      </c>
      <c r="E11" t="s">
        <v>50</v>
      </c>
      <c r="F11" t="s">
        <v>51</v>
      </c>
      <c r="G11" s="7">
        <v>325000</v>
      </c>
      <c r="H11" s="7">
        <v>161900</v>
      </c>
      <c r="I11" s="12">
        <f t="shared" si="0"/>
        <v>49.815384615384616</v>
      </c>
      <c r="J11" s="7">
        <v>323071</v>
      </c>
      <c r="K11" s="7">
        <v>62947</v>
      </c>
      <c r="L11" s="7">
        <f t="shared" si="1"/>
        <v>262053</v>
      </c>
      <c r="M11" s="7">
        <v>356823.04527</v>
      </c>
      <c r="N11" s="22">
        <f t="shared" si="2"/>
        <v>0.73440604095991158</v>
      </c>
      <c r="O11" s="27">
        <v>10560</v>
      </c>
      <c r="P11" s="32">
        <f t="shared" si="3"/>
        <v>24.815625000000001</v>
      </c>
      <c r="Q11" s="37" t="s">
        <v>42</v>
      </c>
      <c r="R11" s="42">
        <f>ABS(N19-N11)*100</f>
        <v>7.3100225634856519</v>
      </c>
      <c r="U11" s="7">
        <v>94870</v>
      </c>
      <c r="V11" t="s">
        <v>47</v>
      </c>
      <c r="W11" s="17" t="s">
        <v>44</v>
      </c>
      <c r="Y11" t="s">
        <v>46</v>
      </c>
      <c r="Z11">
        <v>201</v>
      </c>
      <c r="AA11">
        <v>0</v>
      </c>
    </row>
    <row r="12" spans="1:64" x14ac:dyDescent="0.3">
      <c r="A12" t="s">
        <v>69</v>
      </c>
      <c r="B12" t="s">
        <v>70</v>
      </c>
      <c r="C12" s="17">
        <v>45366</v>
      </c>
      <c r="D12" s="7">
        <v>141766</v>
      </c>
      <c r="E12" t="s">
        <v>66</v>
      </c>
      <c r="F12" t="s">
        <v>51</v>
      </c>
      <c r="G12" s="7">
        <v>141766</v>
      </c>
      <c r="H12" s="7">
        <v>52400</v>
      </c>
      <c r="I12" s="12">
        <f t="shared" si="0"/>
        <v>36.962318186307016</v>
      </c>
      <c r="J12" s="7">
        <v>149613</v>
      </c>
      <c r="K12" s="7">
        <v>27946</v>
      </c>
      <c r="L12" s="7">
        <f t="shared" si="1"/>
        <v>113820</v>
      </c>
      <c r="M12" s="7">
        <v>166895.7476</v>
      </c>
      <c r="N12" s="22">
        <f t="shared" si="2"/>
        <v>0.68198262470289561</v>
      </c>
      <c r="O12" s="27">
        <v>6496</v>
      </c>
      <c r="P12" s="32">
        <f t="shared" si="3"/>
        <v>17.521551724137932</v>
      </c>
      <c r="Q12" s="37" t="s">
        <v>42</v>
      </c>
      <c r="R12" s="42">
        <f>ABS(N19-N12)*100</f>
        <v>12.552364189187248</v>
      </c>
      <c r="U12" s="7">
        <v>23968</v>
      </c>
      <c r="V12" t="s">
        <v>43</v>
      </c>
      <c r="W12" s="17" t="s">
        <v>44</v>
      </c>
      <c r="Y12" t="s">
        <v>46</v>
      </c>
      <c r="Z12">
        <v>201</v>
      </c>
      <c r="AA12">
        <v>0</v>
      </c>
    </row>
    <row r="13" spans="1:64" x14ac:dyDescent="0.3">
      <c r="A13" t="s">
        <v>87</v>
      </c>
      <c r="B13" t="s">
        <v>88</v>
      </c>
      <c r="C13" s="17">
        <v>45497</v>
      </c>
      <c r="D13" s="7">
        <v>200000</v>
      </c>
      <c r="E13" t="s">
        <v>89</v>
      </c>
      <c r="F13" t="s">
        <v>90</v>
      </c>
      <c r="G13" s="7">
        <v>200000</v>
      </c>
      <c r="H13" s="7">
        <v>51200</v>
      </c>
      <c r="I13" s="12">
        <f t="shared" si="0"/>
        <v>25.6</v>
      </c>
      <c r="J13" s="7">
        <v>159948</v>
      </c>
      <c r="K13" s="7">
        <v>11515</v>
      </c>
      <c r="L13" s="7">
        <f t="shared" si="1"/>
        <v>188485</v>
      </c>
      <c r="M13" s="7">
        <v>211443.01994</v>
      </c>
      <c r="N13" s="22">
        <f t="shared" si="2"/>
        <v>0.89142219049598015</v>
      </c>
      <c r="O13" s="27">
        <v>2391</v>
      </c>
      <c r="P13" s="32">
        <f t="shared" si="3"/>
        <v>78.831033040568798</v>
      </c>
      <c r="Q13" s="37" t="s">
        <v>85</v>
      </c>
      <c r="R13" s="42">
        <f>ABS(N34-N13)*100</f>
        <v>89.142219049598012</v>
      </c>
      <c r="U13" s="7">
        <v>11515</v>
      </c>
      <c r="V13" t="s">
        <v>43</v>
      </c>
      <c r="W13" s="17" t="s">
        <v>44</v>
      </c>
      <c r="Y13" t="s">
        <v>86</v>
      </c>
      <c r="Z13">
        <v>201</v>
      </c>
      <c r="AA13">
        <v>0</v>
      </c>
    </row>
    <row r="14" spans="1:64" x14ac:dyDescent="0.3">
      <c r="A14" t="s">
        <v>83</v>
      </c>
      <c r="B14" t="s">
        <v>84</v>
      </c>
      <c r="C14" s="17">
        <v>45673</v>
      </c>
      <c r="D14" s="7">
        <v>265000</v>
      </c>
      <c r="E14" t="s">
        <v>66</v>
      </c>
      <c r="F14" t="s">
        <v>51</v>
      </c>
      <c r="G14" s="7">
        <v>265000</v>
      </c>
      <c r="H14" s="7">
        <v>52700</v>
      </c>
      <c r="I14" s="12">
        <f t="shared" si="0"/>
        <v>19.886792452830189</v>
      </c>
      <c r="J14" s="7">
        <v>180107</v>
      </c>
      <c r="K14" s="7">
        <v>14162</v>
      </c>
      <c r="L14" s="7">
        <f t="shared" si="1"/>
        <v>250838</v>
      </c>
      <c r="M14" s="7">
        <v>236388.88889</v>
      </c>
      <c r="N14" s="22">
        <f t="shared" si="2"/>
        <v>1.0611243243193367</v>
      </c>
      <c r="O14" s="27">
        <v>3535</v>
      </c>
      <c r="P14" s="32">
        <f t="shared" si="3"/>
        <v>70.958415841584156</v>
      </c>
      <c r="Q14" s="37" t="s">
        <v>85</v>
      </c>
      <c r="R14" s="42">
        <f>ABS(N38-N14)*100</f>
        <v>106.11243243193367</v>
      </c>
      <c r="U14" s="7">
        <v>10727</v>
      </c>
      <c r="V14" t="s">
        <v>47</v>
      </c>
      <c r="W14" s="17" t="s">
        <v>44</v>
      </c>
      <c r="Y14" t="s">
        <v>86</v>
      </c>
      <c r="Z14">
        <v>201</v>
      </c>
      <c r="AA14">
        <v>0</v>
      </c>
    </row>
    <row r="15" spans="1:64" x14ac:dyDescent="0.3">
      <c r="A15" t="s">
        <v>71</v>
      </c>
      <c r="B15" t="s">
        <v>72</v>
      </c>
      <c r="C15" s="17">
        <v>45278</v>
      </c>
      <c r="D15" s="7">
        <v>200000</v>
      </c>
      <c r="E15" t="s">
        <v>50</v>
      </c>
      <c r="F15" t="s">
        <v>51</v>
      </c>
      <c r="G15" s="7">
        <v>200000</v>
      </c>
      <c r="H15" s="7">
        <v>81200</v>
      </c>
      <c r="I15" s="12">
        <f t="shared" si="0"/>
        <v>40.6</v>
      </c>
      <c r="J15" s="7">
        <v>196246</v>
      </c>
      <c r="K15" s="7">
        <v>88560</v>
      </c>
      <c r="L15" s="7">
        <f t="shared" si="1"/>
        <v>111440</v>
      </c>
      <c r="M15" s="7">
        <v>147717.42112000001</v>
      </c>
      <c r="N15" s="22">
        <f t="shared" si="2"/>
        <v>0.75441338709447403</v>
      </c>
      <c r="O15" s="27">
        <v>0</v>
      </c>
      <c r="P15" s="32" t="e">
        <f t="shared" si="3"/>
        <v>#DIV/0!</v>
      </c>
      <c r="Q15" s="37" t="s">
        <v>42</v>
      </c>
      <c r="R15" s="42">
        <f>ABS(N19-N15)*100</f>
        <v>5.3092879500294066</v>
      </c>
      <c r="U15" s="7">
        <v>88560</v>
      </c>
      <c r="V15" t="s">
        <v>47</v>
      </c>
      <c r="W15" s="17" t="s">
        <v>44</v>
      </c>
      <c r="Y15" t="s">
        <v>46</v>
      </c>
      <c r="Z15">
        <v>201</v>
      </c>
      <c r="AA15">
        <v>0</v>
      </c>
    </row>
    <row r="16" spans="1:64" ht="15" thickBot="1" x14ac:dyDescent="0.35">
      <c r="A16" t="s">
        <v>73</v>
      </c>
      <c r="B16" t="s">
        <v>74</v>
      </c>
      <c r="C16" s="17">
        <v>45316</v>
      </c>
      <c r="D16" s="7">
        <v>160000</v>
      </c>
      <c r="E16" t="s">
        <v>50</v>
      </c>
      <c r="F16" t="s">
        <v>51</v>
      </c>
      <c r="G16" s="7">
        <v>160000</v>
      </c>
      <c r="H16" s="7">
        <v>103000</v>
      </c>
      <c r="I16" s="12">
        <f t="shared" si="0"/>
        <v>64.375</v>
      </c>
      <c r="J16" s="7">
        <v>212922</v>
      </c>
      <c r="K16" s="7">
        <v>28270</v>
      </c>
      <c r="L16" s="7">
        <f t="shared" si="1"/>
        <v>131730</v>
      </c>
      <c r="M16" s="7">
        <v>253294.92455</v>
      </c>
      <c r="N16" s="22">
        <f t="shared" si="2"/>
        <v>0.52006569114651457</v>
      </c>
      <c r="O16" s="27">
        <v>4128</v>
      </c>
      <c r="P16" s="32">
        <f t="shared" si="3"/>
        <v>31.911337209302324</v>
      </c>
      <c r="Q16" s="37" t="s">
        <v>42</v>
      </c>
      <c r="R16" s="42">
        <f>ABS(N19-N16)*100</f>
        <v>28.744057544825353</v>
      </c>
      <c r="U16" s="7">
        <v>50441</v>
      </c>
      <c r="V16" t="s">
        <v>47</v>
      </c>
      <c r="W16" s="17" t="s">
        <v>44</v>
      </c>
      <c r="Y16" t="s">
        <v>46</v>
      </c>
      <c r="Z16">
        <v>201</v>
      </c>
      <c r="AA16">
        <v>0</v>
      </c>
    </row>
    <row r="17" spans="1:39" ht="15" thickTop="1" x14ac:dyDescent="0.3">
      <c r="A17" s="3"/>
      <c r="B17" s="3"/>
      <c r="C17" s="18" t="s">
        <v>75</v>
      </c>
      <c r="D17" s="8">
        <f>+SUM(D2:D16)</f>
        <v>3646766</v>
      </c>
      <c r="E17" s="3"/>
      <c r="F17" s="3"/>
      <c r="G17" s="8">
        <f>+SUM(G2:G16)</f>
        <v>3211766</v>
      </c>
      <c r="H17" s="8">
        <f>+SUM(H2:H16)</f>
        <v>1137700</v>
      </c>
      <c r="I17" s="13"/>
      <c r="J17" s="8">
        <f>+SUM(J2:J16)</f>
        <v>2891969</v>
      </c>
      <c r="K17" s="8"/>
      <c r="L17" s="8">
        <f>+SUM(L2:L16)</f>
        <v>2472980</v>
      </c>
      <c r="M17" s="8">
        <f>+SUM(M2:M16)</f>
        <v>2995120.8715900001</v>
      </c>
      <c r="N17" s="23"/>
      <c r="O17" s="28"/>
      <c r="P17" s="33" t="e">
        <f>AVERAGE(P2:P16)</f>
        <v>#DIV/0!</v>
      </c>
      <c r="Q17" s="38"/>
      <c r="R17" s="43">
        <f>ABS(N19-N18)*100</f>
        <v>1.816324926927293</v>
      </c>
      <c r="S17" s="3"/>
      <c r="T17" s="3"/>
      <c r="U17" s="8"/>
      <c r="V17" s="3"/>
      <c r="W17" s="1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3">
      <c r="A18" s="4"/>
      <c r="B18" s="4"/>
      <c r="C18" s="19"/>
      <c r="D18" s="9"/>
      <c r="E18" s="4"/>
      <c r="F18" s="4"/>
      <c r="G18" s="9"/>
      <c r="H18" s="9" t="s">
        <v>76</v>
      </c>
      <c r="I18" s="14">
        <f>H17/G17*100</f>
        <v>35.422879499938666</v>
      </c>
      <c r="J18" s="9"/>
      <c r="K18" s="9"/>
      <c r="L18" s="9"/>
      <c r="M18" s="9" t="s">
        <v>77</v>
      </c>
      <c r="N18" s="24">
        <f>L17/M17</f>
        <v>0.82566951586404103</v>
      </c>
      <c r="O18" s="29"/>
      <c r="P18" s="34" t="s">
        <v>78</v>
      </c>
      <c r="Q18" s="39">
        <f>STDEV(N2:N16)</f>
        <v>0.2047814904581543</v>
      </c>
      <c r="R18" s="44"/>
      <c r="S18" s="4"/>
      <c r="T18" s="4"/>
      <c r="U18" s="9"/>
      <c r="V18" s="4"/>
      <c r="W18" s="19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x14ac:dyDescent="0.3">
      <c r="A19" s="5"/>
      <c r="B19" s="5"/>
      <c r="C19" s="20"/>
      <c r="D19" s="10"/>
      <c r="E19" s="5"/>
      <c r="F19" s="5"/>
      <c r="G19" s="10"/>
      <c r="H19" s="10" t="s">
        <v>79</v>
      </c>
      <c r="I19" s="15">
        <f>STDEV(I2:I16)</f>
        <v>17.68078533038636</v>
      </c>
      <c r="J19" s="10"/>
      <c r="K19" s="10"/>
      <c r="L19" s="10"/>
      <c r="M19" s="10" t="s">
        <v>80</v>
      </c>
      <c r="N19" s="25">
        <f>AVERAGE(N2:N16)</f>
        <v>0.8075062665947681</v>
      </c>
      <c r="O19" s="30"/>
      <c r="P19" s="35" t="s">
        <v>81</v>
      </c>
      <c r="Q19" s="46">
        <f>AVERAGE(R2:R16)</f>
        <v>30.885909305236133</v>
      </c>
      <c r="R19" s="45" t="s">
        <v>82</v>
      </c>
      <c r="S19" s="5">
        <f>+(Q19/N19)</f>
        <v>38.248507266056485</v>
      </c>
      <c r="T19" s="5"/>
      <c r="U19" s="10"/>
      <c r="V19" s="5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2" spans="1:39" s="47" customFormat="1" ht="15.6" x14ac:dyDescent="0.3">
      <c r="A22" s="47" t="s">
        <v>93</v>
      </c>
      <c r="C22" s="48"/>
      <c r="D22" s="49"/>
      <c r="G22" s="49"/>
      <c r="H22" s="49"/>
      <c r="I22" s="50"/>
      <c r="J22" s="49"/>
      <c r="K22" s="49"/>
      <c r="L22" s="49"/>
      <c r="M22" s="49"/>
      <c r="N22" s="51"/>
      <c r="O22" s="52"/>
      <c r="P22" s="53"/>
      <c r="Q22" s="54"/>
      <c r="R22" s="55"/>
      <c r="U22" s="49"/>
      <c r="W22" s="48"/>
    </row>
  </sheetData>
  <sheetProtection algorithmName="SHA-512" hashValue="wcb18zEUv9Pe9kyligYDh1iZrD0zLe4tGzHZXhmVBdbw3VgnKWrQsN9rXypOz4k4h0GImgXQmSEGiY1U5beX9w==" saltValue="uFfcjMCdBwQJ+bJvQVmMAQ==" spinCount="100000" sheet="1" objects="1" scenarios="1"/>
  <conditionalFormatting sqref="A2:AM16">
    <cfRule type="expression" dxfId="5" priority="7" stopIfTrue="1">
      <formula>MOD(ROW(),4)&gt;1</formula>
    </cfRule>
    <cfRule type="expression" dxfId="4" priority="8" stopIfTrue="1">
      <formula>MOD(ROW(),4)&lt;2</formula>
    </cfRule>
  </conditionalFormatting>
  <conditionalFormatting sqref="A10:AM10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conditionalFormatting sqref="A13:AM14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Brandi Clark</cp:lastModifiedBy>
  <dcterms:created xsi:type="dcterms:W3CDTF">2025-09-05T14:35:07Z</dcterms:created>
  <dcterms:modified xsi:type="dcterms:W3CDTF">2026-03-09T13:16:17Z</dcterms:modified>
</cp:coreProperties>
</file>