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ce31f8c8fc7b065/Desktop/2026 Assessment/LV-SPREDSHEETS - NEW/"/>
    </mc:Choice>
  </mc:AlternateContent>
  <xr:revisionPtr revIDLastSave="1" documentId="11_4B34F57117BF6C0E83E6DE60F0591CE1C62BD8B3" xr6:coauthVersionLast="47" xr6:coauthVersionMax="47" xr10:uidLastSave="{AE6AFBD9-E0C5-450F-A2F5-76CF586D608A}"/>
  <bookViews>
    <workbookView xWindow="-108" yWindow="-108" windowWidth="23256" windowHeight="12456" xr2:uid="{00000000-000D-0000-FFFF-FFFF00000000}"/>
  </bookViews>
  <sheets>
    <sheet name="Land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O5" i="1"/>
  <c r="M5" i="1"/>
  <c r="L5" i="1"/>
  <c r="J5" i="1"/>
  <c r="H5" i="1"/>
  <c r="G5" i="1"/>
  <c r="D5" i="1"/>
  <c r="K4" i="1"/>
  <c r="R4" i="1" s="1"/>
  <c r="I4" i="1"/>
  <c r="K3" i="1"/>
  <c r="Q3" i="1" s="1"/>
  <c r="I3" i="1"/>
  <c r="K2" i="1"/>
  <c r="Q2" i="1" s="1"/>
  <c r="I2" i="1"/>
  <c r="S3" i="1" l="1"/>
  <c r="Q4" i="1"/>
  <c r="I6" i="1"/>
  <c r="I7" i="1"/>
  <c r="R3" i="1"/>
  <c r="S2" i="1"/>
  <c r="R2" i="1"/>
  <c r="K5" i="1"/>
  <c r="S4" i="1"/>
  <c r="P7" i="1" l="1"/>
  <c r="M7" i="1"/>
  <c r="S7" i="1"/>
</calcChain>
</file>

<file path=xl/sharedStrings.xml><?xml version="1.0" encoding="utf-8"?>
<sst xmlns="http://schemas.openxmlformats.org/spreadsheetml/2006/main" count="129" uniqueCount="75">
  <si>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</si>
  <si>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</si>
  <si>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</si>
  <si>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</si>
  <si>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</si>
  <si>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</si>
  <si>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</si>
  <si>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</si>
  <si>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</si>
  <si>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</si>
  <si>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</si>
  <si>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</si>
  <si>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</si>
  <si>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</si>
  <si>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</si>
  <si>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</si>
  <si>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</si>
  <si>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</si>
  <si>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</si>
  <si>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</si>
  <si>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</si>
  <si>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</si>
  <si>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</si>
  <si>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</si>
  <si>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</si>
  <si>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</si>
  <si>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</si>
  <si>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</si>
  <si>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</si>
  <si>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</si>
  <si>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</si>
  <si>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</si>
  <si>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</si>
  <si>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</si>
  <si>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</si>
  <si>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</si>
  <si>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</si>
  <si>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</si>
  <si>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</si>
  <si>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</si>
  <si>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</si>
  <si>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</si>
  <si>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</si>
  <si>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</si>
  <si>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004-007-009-00</t>
  </si>
  <si>
    <t>10750 N GRAVEL RIDGE RD</t>
  </si>
  <si>
    <t>WD</t>
  </si>
  <si>
    <t>03-ARM'S LENGTH</t>
  </si>
  <si>
    <t>'00004</t>
  </si>
  <si>
    <t>2023R-07414</t>
  </si>
  <si>
    <t/>
  </si>
  <si>
    <t>AGRICULTURAL</t>
  </si>
  <si>
    <t>07/12/2013</t>
  </si>
  <si>
    <t>101</t>
  </si>
  <si>
    <t>FRONTAGE 1</t>
  </si>
  <si>
    <t>102</t>
  </si>
  <si>
    <t>004-021-009-20</t>
  </si>
  <si>
    <t>8681 N GREENVILLE RD</t>
  </si>
  <si>
    <t>NOT INSPECTED</t>
  </si>
  <si>
    <t>004-026-007-03</t>
  </si>
  <si>
    <t>VINING RD</t>
  </si>
  <si>
    <t>2023R-11325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</si>
  <si>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</si>
  <si>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</si>
  <si>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</si>
  <si>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</si>
  <si>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</si>
  <si>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</si>
  <si>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</si>
  <si>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>WOODS</t>
  </si>
  <si>
    <t>SWAMP</t>
  </si>
  <si>
    <t xml:space="preserve">2026   CATO  AG  LAND </t>
  </si>
  <si>
    <t xml:space="preserve">2026  ANALYZED </t>
  </si>
  <si>
    <t>2026  APPLIED</t>
  </si>
  <si>
    <t>WOODS AND SWAMP USED RES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</si>
</sst>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</numFmts>
  <fonts count="5" x14ac:knownFonts="1">
    <font>
      <b/>
      <sz val="11"/>
      <color indexed="8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7" fontId="2" fillId="4" borderId="1" xfId="0" applyNumberFormat="1" applyFont="1" applyFill="1" applyBorder="1"/>
    <xf numFmtId="40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40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7" fontId="2" fillId="4" borderId="3" xfId="0" applyNumberFormat="1" applyFont="1" applyFill="1" applyBorder="1"/>
    <xf numFmtId="40" fontId="2" fillId="4" borderId="3" xfId="0" applyNumberFormat="1" applyFont="1" applyFill="1" applyBorder="1"/>
    <xf numFmtId="168" fontId="2" fillId="4" borderId="3" xfId="0" applyNumberFormat="1" applyFont="1" applyFill="1" applyBorder="1"/>
    <xf numFmtId="0" fontId="2" fillId="4" borderId="3" xfId="0" applyFont="1" applyFill="1" applyBorder="1" applyAlignment="1">
      <alignment horizontal="right"/>
    </xf>
    <xf numFmtId="169" fontId="2" fillId="4" borderId="3" xfId="0" applyNumberFormat="1" applyFont="1" applyFill="1" applyBorder="1"/>
    <xf numFmtId="0" fontId="3" fillId="0" borderId="0" xfId="0" applyFont="1"/>
    <xf numFmtId="6" fontId="3" fillId="0" borderId="0" xfId="0" applyNumberFormat="1" applyFont="1"/>
    <xf numFmtId="0" fontId="4" fillId="3" borderId="1" xfId="0" applyFont="1" applyFill="1" applyBorder="1"/>
    <xf numFmtId="14" fontId="4" fillId="3" borderId="1" xfId="0" applyNumberFormat="1" applyFont="1" applyFill="1" applyBorder="1"/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  <xf numFmtId="167" fontId="4" fillId="3" borderId="1" xfId="0" applyNumberFormat="1" applyFont="1" applyFill="1" applyBorder="1"/>
    <xf numFmtId="40" fontId="4" fillId="3" borderId="1" xfId="0" applyNumberFormat="1" applyFont="1" applyFill="1" applyBorder="1"/>
    <xf numFmtId="168" fontId="4" fillId="3" borderId="1" xfId="0" applyNumberFormat="1" applyFont="1" applyFill="1" applyBorder="1"/>
    <xf numFmtId="0" fontId="4" fillId="3" borderId="1" xfId="0" applyFont="1" applyFill="1" applyBorder="1" applyAlignment="1">
      <alignment horizontal="right"/>
    </xf>
    <xf numFmtId="0" fontId="4" fillId="0" borderId="0" xfId="0" applyFont="1"/>
    <xf numFmtId="0" fontId="4" fillId="4" borderId="1" xfId="0" applyFont="1" applyFill="1" applyBorder="1"/>
    <xf numFmtId="14" fontId="4" fillId="4" borderId="1" xfId="0" applyNumberFormat="1" applyFont="1" applyFill="1" applyBorder="1"/>
    <xf numFmtId="164" fontId="4" fillId="4" borderId="1" xfId="0" applyNumberFormat="1" applyFont="1" applyFill="1" applyBorder="1"/>
    <xf numFmtId="165" fontId="4" fillId="4" borderId="1" xfId="0" applyNumberFormat="1" applyFont="1" applyFill="1" applyBorder="1"/>
    <xf numFmtId="166" fontId="4" fillId="4" borderId="1" xfId="0" applyNumberFormat="1" applyFont="1" applyFill="1" applyBorder="1"/>
    <xf numFmtId="167" fontId="4" fillId="4" borderId="1" xfId="0" applyNumberFormat="1" applyFont="1" applyFill="1" applyBorder="1"/>
    <xf numFmtId="40" fontId="4" fillId="4" borderId="1" xfId="0" applyNumberFormat="1" applyFont="1" applyFill="1" applyBorder="1"/>
    <xf numFmtId="168" fontId="4" fillId="4" borderId="1" xfId="0" applyNumberFormat="1" applyFont="1" applyFill="1" applyBorder="1"/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6"/>
  <sheetViews>
    <sheetView tabSelected="1" workbookViewId="0">
      <selection activeCell="A18" sqref="A18:XFD19"/>
    </sheetView>
  </sheetViews>
  <sheetFormatPr defaultColWidth="16.88671875" defaultRowHeight="14.4" x14ac:dyDescent="0.3"/>
  <cols>
    <col min="1" max="1" width="14.33203125" bestFit="1" customWidth="1" collapsed="1"/>
    <col min="2" max="2" width="24.44140625" bestFit="1" customWidth="1" collapsed="1"/>
    <col min="3" max="3" width="10.6640625" bestFit="1" customWidth="1" collapsed="1"/>
    <col min="4" max="4" width="10.88671875" bestFit="1" customWidth="1" collapsed="1"/>
    <col min="5" max="5" width="5.5546875" bestFit="1" customWidth="1" collapsed="1"/>
    <col min="6" max="6" width="26" bestFit="1" customWidth="1" collapsed="1"/>
    <col min="7" max="7" width="10.88671875" bestFit="1" customWidth="1" collapsed="1"/>
    <col min="8" max="8" width="14.6640625" bestFit="1" customWidth="1" collapsed="1"/>
    <col min="9" max="9" width="12.88671875" bestFit="1" customWidth="1" collapsed="1"/>
    <col min="10" max="10" width="13.44140625" bestFit="1" customWidth="1" collapsed="1"/>
    <col min="11" max="11" width="13.33203125" bestFit="1" customWidth="1" collapsed="1"/>
    <col min="12" max="12" width="14.44140625" bestFit="1" customWidth="1" collapsed="1"/>
    <col min="13" max="13" width="11.109375" bestFit="1" customWidth="1" collapsed="1"/>
    <col min="14" max="14" width="7.33203125" bestFit="1" customWidth="1" collapsed="1"/>
    <col min="15" max="15" width="14.33203125" bestFit="1" customWidth="1" collapsed="1"/>
    <col min="16" max="16" width="10.6640625" bestFit="1" customWidth="1" collapsed="1"/>
    <col min="17" max="17" width="10" bestFit="1" customWidth="1" collapsed="1"/>
    <col min="18" max="18" width="12" bestFit="1" customWidth="1" collapsed="1"/>
    <col min="19" max="19" width="11.88671875" bestFit="1" customWidth="1" collapsed="1"/>
    <col min="20" max="20" width="11.6640625" bestFit="1" customWidth="1" collapsed="1"/>
    <col min="21" max="21" width="8.6640625" bestFit="1" customWidth="1" collapsed="1"/>
    <col min="22" max="22" width="11.88671875" bestFit="1" customWidth="1" collapsed="1"/>
    <col min="23" max="23" width="43.5546875" bestFit="1" customWidth="1" collapsed="1"/>
    <col min="24" max="24" width="14.6640625" bestFit="1" customWidth="1" collapsed="1"/>
    <col min="25" max="25" width="6.88671875" bestFit="1" customWidth="1" collapsed="1"/>
    <col min="26" max="26" width="6.44140625" bestFit="1" customWidth="1" collapsed="1"/>
    <col min="27" max="27" width="15" bestFit="1" customWidth="1" collapsed="1"/>
    <col min="28" max="28" width="9.44140625" bestFit="1" customWidth="1" collapsed="1"/>
    <col min="29" max="29" width="5.44140625" bestFit="1" customWidth="1" collapsed="1"/>
    <col min="30" max="32" width="12.44140625" bestFit="1" customWidth="1" collapsed="1"/>
    <col min="33" max="33" width="18" bestFit="1" customWidth="1" collapsed="1"/>
    <col min="34" max="34" width="6.88671875" bestFit="1" customWidth="1" collapsed="1"/>
    <col min="35" max="35" width="13.109375" bestFit="1" customWidth="1" collapsed="1"/>
    <col min="36" max="36" width="6.5546875" bestFit="1" customWidth="1" collapsed="1"/>
    <col min="37" max="37" width="19.88671875" bestFit="1" customWidth="1" collapsed="1"/>
    <col min="38" max="38" width="16.44140625" bestFit="1" customWidth="1" collapsed="1"/>
    <col min="39" max="39" width="15.44140625" bestFit="1" customWidth="1" collapsed="1"/>
    <col min="40" max="40" width="11" bestFit="1" customWidth="1" collapsed="1"/>
    <col min="41" max="41" width="16.88671875" collapsed="1"/>
    <col min="42" max="42" width="21.5546875" bestFit="1" customWidth="1" collapsed="1"/>
    <col min="43" max="43" width="21" bestFit="1" customWidth="1" collapsed="1"/>
    <col min="44" max="44" width="16.5546875" bestFit="1" customWidth="1" collapsed="1"/>
  </cols>
  <sheetData>
    <row r="1" spans="1:44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3" t="s">
        <v>17</v>
      </c>
      <c r="S1" s="8" t="s">
        <v>18</v>
      </c>
      <c r="T1" s="7" t="s">
        <v>19</v>
      </c>
      <c r="U1" s="9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</row>
    <row r="2" spans="1:44" s="48" customFormat="1" x14ac:dyDescent="0.3">
      <c r="A2" s="39" t="s">
        <v>44</v>
      </c>
      <c r="B2" s="39" t="s">
        <v>45</v>
      </c>
      <c r="C2" s="40">
        <v>45084</v>
      </c>
      <c r="D2" s="41">
        <v>388000</v>
      </c>
      <c r="E2" s="39" t="s">
        <v>46</v>
      </c>
      <c r="F2" s="39" t="s">
        <v>47</v>
      </c>
      <c r="G2" s="41">
        <v>388000</v>
      </c>
      <c r="H2" s="41">
        <v>144600</v>
      </c>
      <c r="I2" s="42">
        <f t="shared" ref="I2:I4" si="0">H2/G2*100</f>
        <v>37.268041237113401</v>
      </c>
      <c r="J2" s="41">
        <v>384369</v>
      </c>
      <c r="K2" s="41">
        <f>G2-225162</f>
        <v>162838</v>
      </c>
      <c r="L2" s="41">
        <v>159207</v>
      </c>
      <c r="M2" s="43">
        <v>1660</v>
      </c>
      <c r="N2" s="44">
        <v>1660</v>
      </c>
      <c r="O2" s="45">
        <v>60</v>
      </c>
      <c r="P2" s="45">
        <v>60</v>
      </c>
      <c r="Q2" s="41">
        <f t="shared" ref="Q2:Q4" si="1">K2/M2</f>
        <v>98.09518072289157</v>
      </c>
      <c r="R2" s="41">
        <f t="shared" ref="R2:R4" si="2">K2/O2</f>
        <v>2713.9666666666667</v>
      </c>
      <c r="S2" s="46">
        <f t="shared" ref="S2:S4" si="3">K2/O2/43560</f>
        <v>6.2304101622283441E-2</v>
      </c>
      <c r="T2" s="45">
        <v>1660</v>
      </c>
      <c r="U2" s="47" t="s">
        <v>48</v>
      </c>
      <c r="V2" s="39" t="s">
        <v>49</v>
      </c>
      <c r="W2" s="39" t="s">
        <v>50</v>
      </c>
      <c r="X2" s="39" t="s">
        <v>51</v>
      </c>
      <c r="Y2" s="39">
        <v>0</v>
      </c>
      <c r="Z2" s="39">
        <v>1</v>
      </c>
      <c r="AA2" s="39" t="s">
        <v>52</v>
      </c>
      <c r="AB2" s="39" t="s">
        <v>50</v>
      </c>
      <c r="AC2" s="39" t="s">
        <v>53</v>
      </c>
      <c r="AD2" s="39" t="s">
        <v>54</v>
      </c>
      <c r="AE2" s="39"/>
      <c r="AF2" s="39"/>
      <c r="AG2" s="39" t="s">
        <v>50</v>
      </c>
      <c r="AH2" s="39" t="s">
        <v>50</v>
      </c>
      <c r="AI2" s="39" t="s">
        <v>50</v>
      </c>
      <c r="AJ2" s="39" t="s">
        <v>50</v>
      </c>
      <c r="AK2" s="39" t="s">
        <v>50</v>
      </c>
      <c r="AL2" s="39" t="s">
        <v>50</v>
      </c>
      <c r="AM2" s="39" t="s">
        <v>50</v>
      </c>
      <c r="AN2" s="39" t="s">
        <v>50</v>
      </c>
      <c r="AO2" s="39" t="s">
        <v>50</v>
      </c>
      <c r="AP2" s="39" t="s">
        <v>50</v>
      </c>
      <c r="AQ2" s="39" t="s">
        <v>50</v>
      </c>
      <c r="AR2" s="39" t="s">
        <v>50</v>
      </c>
    </row>
    <row r="3" spans="1:44" s="48" customFormat="1" x14ac:dyDescent="0.3">
      <c r="A3" s="49" t="s">
        <v>56</v>
      </c>
      <c r="B3" s="49" t="s">
        <v>57</v>
      </c>
      <c r="C3" s="50">
        <v>45086</v>
      </c>
      <c r="D3" s="51">
        <v>166000</v>
      </c>
      <c r="E3" s="49" t="s">
        <v>46</v>
      </c>
      <c r="F3" s="49" t="s">
        <v>47</v>
      </c>
      <c r="G3" s="51">
        <v>166000</v>
      </c>
      <c r="H3" s="51">
        <v>0</v>
      </c>
      <c r="I3" s="52">
        <f>H3/G3*100</f>
        <v>0</v>
      </c>
      <c r="J3" s="51">
        <v>126697</v>
      </c>
      <c r="K3" s="51">
        <f>G3-0</f>
        <v>166000</v>
      </c>
      <c r="L3" s="51">
        <v>126697</v>
      </c>
      <c r="M3" s="53">
        <v>0</v>
      </c>
      <c r="N3" s="54">
        <v>0</v>
      </c>
      <c r="O3" s="55">
        <v>37.94</v>
      </c>
      <c r="P3" s="55">
        <v>37.94</v>
      </c>
      <c r="Q3" s="51" t="e">
        <f>K3/M3</f>
        <v>#DIV/0!</v>
      </c>
      <c r="R3" s="51">
        <f>K3/O3</f>
        <v>4375.32946758039</v>
      </c>
      <c r="S3" s="56">
        <f>K3/O3/43560</f>
        <v>0.10044374351653788</v>
      </c>
      <c r="T3" s="55">
        <v>0</v>
      </c>
      <c r="U3" s="57" t="s">
        <v>48</v>
      </c>
      <c r="V3" s="49" t="s">
        <v>50</v>
      </c>
      <c r="W3" s="49" t="s">
        <v>50</v>
      </c>
      <c r="X3" s="49" t="s">
        <v>51</v>
      </c>
      <c r="Y3" s="49">
        <v>0</v>
      </c>
      <c r="Z3" s="49">
        <v>0</v>
      </c>
      <c r="AA3" s="49" t="s">
        <v>58</v>
      </c>
      <c r="AB3" s="49" t="s">
        <v>50</v>
      </c>
      <c r="AC3" s="49" t="s">
        <v>55</v>
      </c>
      <c r="AD3" s="49"/>
      <c r="AE3" s="49"/>
      <c r="AF3" s="49"/>
      <c r="AG3" s="49" t="s">
        <v>50</v>
      </c>
      <c r="AH3" s="49" t="s">
        <v>50</v>
      </c>
      <c r="AI3" s="49" t="s">
        <v>50</v>
      </c>
      <c r="AJ3" s="49" t="s">
        <v>50</v>
      </c>
      <c r="AK3" s="49" t="s">
        <v>50</v>
      </c>
      <c r="AL3" s="49" t="s">
        <v>50</v>
      </c>
      <c r="AM3" s="49" t="s">
        <v>50</v>
      </c>
      <c r="AN3" s="49" t="s">
        <v>50</v>
      </c>
      <c r="AO3" s="49" t="s">
        <v>50</v>
      </c>
      <c r="AP3" s="49" t="s">
        <v>50</v>
      </c>
      <c r="AQ3" s="49" t="s">
        <v>50</v>
      </c>
      <c r="AR3" s="49" t="s">
        <v>50</v>
      </c>
    </row>
    <row r="4" spans="1:44" s="48" customFormat="1" x14ac:dyDescent="0.3">
      <c r="A4" s="49" t="s">
        <v>59</v>
      </c>
      <c r="B4" s="49" t="s">
        <v>60</v>
      </c>
      <c r="C4" s="50">
        <v>45252</v>
      </c>
      <c r="D4" s="51">
        <v>280000</v>
      </c>
      <c r="E4" s="49" t="s">
        <v>46</v>
      </c>
      <c r="F4" s="49" t="s">
        <v>47</v>
      </c>
      <c r="G4" s="51">
        <v>280000</v>
      </c>
      <c r="H4" s="51">
        <v>126700</v>
      </c>
      <c r="I4" s="52">
        <f t="shared" si="0"/>
        <v>45.25</v>
      </c>
      <c r="J4" s="51">
        <v>249015</v>
      </c>
      <c r="K4" s="51">
        <f>G4-28680</f>
        <v>251320</v>
      </c>
      <c r="L4" s="51">
        <v>220335</v>
      </c>
      <c r="M4" s="53">
        <v>0</v>
      </c>
      <c r="N4" s="54">
        <v>0</v>
      </c>
      <c r="O4" s="55">
        <v>71.510000000000005</v>
      </c>
      <c r="P4" s="55">
        <v>71.510000000000005</v>
      </c>
      <c r="Q4" s="51" t="e">
        <f t="shared" si="1"/>
        <v>#DIV/0!</v>
      </c>
      <c r="R4" s="51">
        <f t="shared" si="2"/>
        <v>3514.4735002097605</v>
      </c>
      <c r="S4" s="56">
        <f t="shared" si="3"/>
        <v>8.0681209830343451E-2</v>
      </c>
      <c r="T4" s="55">
        <v>0</v>
      </c>
      <c r="U4" s="57" t="s">
        <v>48</v>
      </c>
      <c r="V4" s="49" t="s">
        <v>61</v>
      </c>
      <c r="W4" s="49" t="s">
        <v>50</v>
      </c>
      <c r="X4" s="49" t="s">
        <v>51</v>
      </c>
      <c r="Y4" s="49">
        <v>0</v>
      </c>
      <c r="Z4" s="49">
        <v>0</v>
      </c>
      <c r="AA4" s="49" t="s">
        <v>58</v>
      </c>
      <c r="AB4" s="49" t="s">
        <v>50</v>
      </c>
      <c r="AC4" s="49" t="s">
        <v>53</v>
      </c>
      <c r="AD4" s="49"/>
      <c r="AE4" s="49"/>
      <c r="AF4" s="49"/>
      <c r="AG4" s="49" t="s">
        <v>50</v>
      </c>
      <c r="AH4" s="49" t="s">
        <v>50</v>
      </c>
      <c r="AI4" s="49" t="s">
        <v>50</v>
      </c>
      <c r="AJ4" s="49" t="s">
        <v>50</v>
      </c>
      <c r="AK4" s="49" t="s">
        <v>50</v>
      </c>
      <c r="AL4" s="49" t="s">
        <v>50</v>
      </c>
      <c r="AM4" s="49" t="s">
        <v>50</v>
      </c>
      <c r="AN4" s="49" t="s">
        <v>50</v>
      </c>
      <c r="AO4" s="49" t="s">
        <v>50</v>
      </c>
      <c r="AP4" s="49" t="s">
        <v>50</v>
      </c>
      <c r="AQ4" s="49" t="s">
        <v>50</v>
      </c>
      <c r="AR4" s="49" t="s">
        <v>50</v>
      </c>
    </row>
    <row r="5" spans="1:44" x14ac:dyDescent="0.3">
      <c r="A5" s="19"/>
      <c r="B5" s="19"/>
      <c r="C5" s="20" t="s">
        <v>62</v>
      </c>
      <c r="D5" s="21">
        <f>+SUM(D2:D4)</f>
        <v>834000</v>
      </c>
      <c r="E5" s="19"/>
      <c r="F5" s="19"/>
      <c r="G5" s="21">
        <f>+SUM(G2:G4)</f>
        <v>834000</v>
      </c>
      <c r="H5" s="21">
        <f>+SUM(H2:H4)</f>
        <v>271300</v>
      </c>
      <c r="I5" s="22"/>
      <c r="J5" s="21">
        <f>+SUM(J2:J4)</f>
        <v>760081</v>
      </c>
      <c r="K5" s="21">
        <f>+SUM(K2:K4)</f>
        <v>580158</v>
      </c>
      <c r="L5" s="21">
        <f>+SUM(L2:L4)</f>
        <v>506239</v>
      </c>
      <c r="M5" s="23">
        <f>+SUM(M2:M4)</f>
        <v>1660</v>
      </c>
      <c r="N5" s="24"/>
      <c r="O5" s="25">
        <f>+SUM(O2:O4)</f>
        <v>169.45</v>
      </c>
      <c r="P5" s="25">
        <f>+SUM(P2:P4)</f>
        <v>169.45</v>
      </c>
      <c r="Q5" s="21"/>
      <c r="R5" s="21"/>
      <c r="S5" s="26"/>
      <c r="T5" s="25"/>
      <c r="U5" s="27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</row>
    <row r="6" spans="1:44" x14ac:dyDescent="0.3">
      <c r="A6" s="10"/>
      <c r="B6" s="10"/>
      <c r="C6" s="11"/>
      <c r="D6" s="12"/>
      <c r="E6" s="10"/>
      <c r="F6" s="10"/>
      <c r="G6" s="12"/>
      <c r="H6" s="12" t="s">
        <v>63</v>
      </c>
      <c r="I6" s="13">
        <f>H5/G5*100</f>
        <v>32.529976019184652</v>
      </c>
      <c r="J6" s="12"/>
      <c r="K6" s="12"/>
      <c r="L6" s="12" t="s">
        <v>65</v>
      </c>
      <c r="M6" s="14"/>
      <c r="N6" s="15"/>
      <c r="O6" s="16" t="s">
        <v>65</v>
      </c>
      <c r="P6" s="16"/>
      <c r="Q6" s="12"/>
      <c r="R6" s="12" t="s">
        <v>65</v>
      </c>
      <c r="S6" s="17"/>
      <c r="T6" s="16"/>
      <c r="U6" s="18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</row>
    <row r="7" spans="1:44" x14ac:dyDescent="0.3">
      <c r="A7" s="28"/>
      <c r="B7" s="28"/>
      <c r="C7" s="29"/>
      <c r="D7" s="30"/>
      <c r="E7" s="28"/>
      <c r="F7" s="28"/>
      <c r="G7" s="30"/>
      <c r="H7" s="30" t="s">
        <v>64</v>
      </c>
      <c r="I7" s="31">
        <f>STDEV(I2:I4)</f>
        <v>24.152919296790348</v>
      </c>
      <c r="J7" s="30"/>
      <c r="K7" s="30"/>
      <c r="L7" s="30" t="s">
        <v>66</v>
      </c>
      <c r="M7" s="36">
        <f>K5/M5</f>
        <v>349.49277108433733</v>
      </c>
      <c r="N7" s="32"/>
      <c r="O7" s="33" t="s">
        <v>67</v>
      </c>
      <c r="P7" s="33">
        <f>K5/O5</f>
        <v>3423.7710239008561</v>
      </c>
      <c r="Q7" s="30"/>
      <c r="R7" s="30" t="s">
        <v>68</v>
      </c>
      <c r="S7" s="34">
        <f>K5/O5/43560</f>
        <v>7.8598967490836918E-2</v>
      </c>
      <c r="T7" s="33"/>
      <c r="U7" s="35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</row>
    <row r="10" spans="1:44" ht="15.6" x14ac:dyDescent="0.3">
      <c r="B10" s="37" t="s">
        <v>71</v>
      </c>
      <c r="C10" s="37"/>
      <c r="D10" s="37"/>
    </row>
    <row r="11" spans="1:44" ht="15.6" x14ac:dyDescent="0.3">
      <c r="B11" s="37" t="s">
        <v>72</v>
      </c>
      <c r="C11" s="37"/>
      <c r="D11" s="38">
        <v>3423</v>
      </c>
    </row>
    <row r="12" spans="1:44" ht="15.6" x14ac:dyDescent="0.3">
      <c r="B12" s="37" t="s">
        <v>73</v>
      </c>
      <c r="C12" s="37"/>
      <c r="D12" s="38">
        <v>3400</v>
      </c>
    </row>
    <row r="13" spans="1:44" ht="15.6" x14ac:dyDescent="0.3">
      <c r="B13" s="37"/>
      <c r="C13" s="37"/>
      <c r="D13" s="37"/>
    </row>
    <row r="14" spans="1:44" ht="15.6" x14ac:dyDescent="0.3">
      <c r="B14" s="37" t="s">
        <v>74</v>
      </c>
      <c r="C14" s="37"/>
      <c r="D14" s="37"/>
    </row>
    <row r="15" spans="1:44" ht="15.6" x14ac:dyDescent="0.3">
      <c r="B15" s="37" t="s">
        <v>69</v>
      </c>
      <c r="C15" s="37"/>
      <c r="D15" s="38">
        <v>3500</v>
      </c>
    </row>
    <row r="16" spans="1:44" ht="15.6" x14ac:dyDescent="0.3">
      <c r="B16" s="37" t="s">
        <v>70</v>
      </c>
      <c r="C16" s="37"/>
      <c r="D16" s="38">
        <v>3500</v>
      </c>
    </row>
  </sheetData>
  <sheetProtection algorithmName="SHA-512" hashValue="1dPVe+d9ehEl975WQDsFUYIbkOn+BBgI1KS7yubEOXLvWwwHSswu7uRk/MV0s9K0wEu6yh6nMFS/oyYNiL0Pcg==" saltValue="AuzgJNTjELvJ4ptl/uzohQ==" spinCount="100000" sheet="1" objects="1" scenarios="1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Brandi Clark</cp:lastModifiedBy>
  <dcterms:created xsi:type="dcterms:W3CDTF">2026-01-27T01:04:47Z</dcterms:created>
  <dcterms:modified xsi:type="dcterms:W3CDTF">2026-03-09T13:17:55Z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