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ce31f8c8fc7b065/Desktop/2026 Assessment/ECF-SPREDSHEETS - NEW/"/>
    </mc:Choice>
  </mc:AlternateContent>
  <xr:revisionPtr revIDLastSave="1" documentId="11_C2647879E8798B4865D0DF7F4599538844A2431C" xr6:coauthVersionLast="47" xr6:coauthVersionMax="47" xr10:uidLastSave="{19E9B8D1-3C51-450E-963A-1A85F76AF575}"/>
  <bookViews>
    <workbookView xWindow="-108" yWindow="-108" windowWidth="23256" windowHeight="12456" xr2:uid="{00000000-000D-0000-FFFF-FFFF00000000}"/>
  </bookViews>
  <sheets>
    <sheet name="E.C.F. Analysis" sheetId="1" r:id="rId1"/>
  </sheets>
  <calcPr calcId="191029" iterate="1" iterateCount="500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N10" i="1" s="1"/>
  <c r="R10" i="1" s="1"/>
  <c r="I10" i="1"/>
  <c r="P10" i="1" l="1"/>
  <c r="L13" i="1"/>
  <c r="N13" i="1" s="1"/>
  <c r="R13" i="1" s="1"/>
  <c r="I13" i="1"/>
  <c r="M16" i="1"/>
  <c r="J16" i="1"/>
  <c r="H16" i="1"/>
  <c r="G16" i="1"/>
  <c r="D16" i="1"/>
  <c r="L15" i="1"/>
  <c r="N15" i="1" s="1"/>
  <c r="I15" i="1"/>
  <c r="L14" i="1"/>
  <c r="P14" i="1" s="1"/>
  <c r="I14" i="1"/>
  <c r="L12" i="1"/>
  <c r="N12" i="1" s="1"/>
  <c r="I12" i="1"/>
  <c r="L11" i="1"/>
  <c r="N11" i="1" s="1"/>
  <c r="I11" i="1"/>
  <c r="L9" i="1"/>
  <c r="P9" i="1" s="1"/>
  <c r="I9" i="1"/>
  <c r="L8" i="1"/>
  <c r="P8" i="1" s="1"/>
  <c r="I8" i="1"/>
  <c r="L7" i="1"/>
  <c r="N7" i="1" s="1"/>
  <c r="I7" i="1"/>
  <c r="L6" i="1"/>
  <c r="N6" i="1" s="1"/>
  <c r="I6" i="1"/>
  <c r="L5" i="1"/>
  <c r="N5" i="1" s="1"/>
  <c r="I5" i="1"/>
  <c r="L4" i="1"/>
  <c r="N4" i="1" s="1"/>
  <c r="I4" i="1"/>
  <c r="L3" i="1"/>
  <c r="P3" i="1" s="1"/>
  <c r="I3" i="1"/>
  <c r="L2" i="1"/>
  <c r="N2" i="1" s="1"/>
  <c r="I2" i="1"/>
  <c r="N8" i="1" l="1"/>
  <c r="P13" i="1"/>
  <c r="N9" i="1"/>
  <c r="P5" i="1"/>
  <c r="I17" i="1"/>
  <c r="P6" i="1"/>
  <c r="P7" i="1"/>
  <c r="N3" i="1"/>
  <c r="I18" i="1"/>
  <c r="P12" i="1"/>
  <c r="N14" i="1"/>
  <c r="P2" i="1"/>
  <c r="P15" i="1"/>
  <c r="P4" i="1"/>
  <c r="P11" i="1"/>
  <c r="L16" i="1"/>
  <c r="N17" i="1" s="1"/>
  <c r="N18" i="1" l="1"/>
  <c r="Q17" i="1"/>
  <c r="P16" i="1"/>
  <c r="R3" i="1" l="1"/>
  <c r="R6" i="1"/>
  <c r="R8" i="1"/>
  <c r="R4" i="1"/>
  <c r="R14" i="1"/>
  <c r="R2" i="1"/>
  <c r="R11" i="1"/>
  <c r="R12" i="1"/>
  <c r="R7" i="1"/>
  <c r="R9" i="1"/>
  <c r="R15" i="1"/>
  <c r="R16" i="1"/>
  <c r="R5" i="1"/>
  <c r="Q18" i="1" l="1"/>
  <c r="S18" i="1" s="1"/>
</calcChain>
</file>

<file path=xl/sharedStrings.xml><?xml version="1.0" encoding="utf-8"?>
<sst xmlns="http://schemas.openxmlformats.org/spreadsheetml/2006/main" count="403" uniqueCount="98">
  <si>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</si>
  <si>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</si>
  <si>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</si>
  <si>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</si>
  <si>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</si>
  <si>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</si>
  <si>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</si>
  <si>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</si>
  <si>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</si>
  <si>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</si>
  <si>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</si>
  <si>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</si>
  <si>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</si>
  <si>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</si>
  <si>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</si>
  <si>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</si>
  <si>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</si>
  <si>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</si>
  <si>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</si>
  <si>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</si>
  <si>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</si>
  <si>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</si>
  <si>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</si>
  <si>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</si>
  <si>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</si>
  <si>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</si>
  <si>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</si>
  <si>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</si>
  <si>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</si>
  <si>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</si>
  <si>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</si>
  <si>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</si>
  <si>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</si>
  <si>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</si>
  <si>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</si>
  <si>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</si>
  <si>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</si>
  <si>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</si>
  <si>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</si>
  <si>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Building Occupancy</t>
  </si>
  <si>
    <t>WD</t>
  </si>
  <si>
    <t>03-ARM'S LENGTH</t>
  </si>
  <si>
    <t>'00005</t>
  </si>
  <si>
    <t/>
  </si>
  <si>
    <t>No</t>
  </si>
  <si>
    <t xml:space="preserve">  /  /    </t>
  </si>
  <si>
    <t>RESIDENTIAL</t>
  </si>
  <si>
    <t>401</t>
  </si>
  <si>
    <t>RANCH</t>
  </si>
  <si>
    <t>Single Family</t>
  </si>
  <si>
    <t>004-004-006-11</t>
  </si>
  <si>
    <t>11970 N LAKEVIEW RD</t>
  </si>
  <si>
    <t>PTA</t>
  </si>
  <si>
    <t>004-004-014-10</t>
  </si>
  <si>
    <t>11209 N LAKEVIEW RD</t>
  </si>
  <si>
    <t>QC</t>
  </si>
  <si>
    <t>004-005-006-10</t>
  </si>
  <si>
    <t>11580 SATTERLEE RD</t>
  </si>
  <si>
    <t>004-005-015-20</t>
  </si>
  <si>
    <t>11724 N SATTERLEE RD</t>
  </si>
  <si>
    <t>ONE 3/4 STORY</t>
  </si>
  <si>
    <t>004-010-030-10</t>
  </si>
  <si>
    <t>8450 TAMARACK RD</t>
  </si>
  <si>
    <t>004-014-003-20</t>
  </si>
  <si>
    <t>9984 N FITZNER RD</t>
  </si>
  <si>
    <t>BI-LEVEL</t>
  </si>
  <si>
    <t>004-014-018-40</t>
  </si>
  <si>
    <t>7503 W HC - EDMORE RD</t>
  </si>
  <si>
    <t>004-015-002-20</t>
  </si>
  <si>
    <t>8923 TAMARACK RD</t>
  </si>
  <si>
    <t>TWO-STORY</t>
  </si>
  <si>
    <t>004-017-002-10</t>
  </si>
  <si>
    <t>10625 W HC - EDMORE RD</t>
  </si>
  <si>
    <t>004-022-007-20</t>
  </si>
  <si>
    <t>8712 N GREENVILLE RD</t>
  </si>
  <si>
    <t>004-023-006-20</t>
  </si>
  <si>
    <t>8400 N VINING RD</t>
  </si>
  <si>
    <t>AGRICULTURAL</t>
  </si>
  <si>
    <t>004-030-011-40</t>
  </si>
  <si>
    <t>7549 N JOHNSON RD</t>
  </si>
  <si>
    <t>ONE 1/2 STORY</t>
  </si>
  <si>
    <t>004-035-009-00</t>
  </si>
  <si>
    <t>6674 N VINING RD</t>
  </si>
  <si>
    <t>004-600-009-00</t>
  </si>
  <si>
    <t>9712 WILCOX DR</t>
  </si>
  <si>
    <t>Totals:</t>
  </si>
  <si>
    <t>Sale. Ratio =&gt;</t>
  </si>
  <si>
    <t>Std. Dev. =&gt;</t>
  </si>
  <si>
    <t>E.C.F. =&gt;</t>
  </si>
  <si>
    <t>Ave. E.C.F. =&gt;</t>
  </si>
  <si>
    <t>Std. Deviation=&gt;</t>
  </si>
  <si>
    <t>Ave. Variance=&gt;</t>
  </si>
  <si>
    <t>Coefficient of Var=&gt;</t>
  </si>
  <si>
    <t>AG RES       ECF</t>
  </si>
  <si>
    <t xml:space="preserve">2026   CATO </t>
  </si>
  <si>
    <t>2026 ANALYZED              1.236</t>
  </si>
  <si>
    <t>2026 APPLIED RES          1.236</t>
  </si>
  <si>
    <t xml:space="preserve">20246 APPLIED AG          1.236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</si>
</sst>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$#,##0_);[Red]\(\$#,##0\)"/>
    <numFmt numFmtId="165" formatCode="#0.00_);[Red]\(#0.00\)"/>
    <numFmt numFmtId="166" formatCode="#0.000_);[Red]\(#0.000\)"/>
    <numFmt numFmtId="167" formatCode="\$#,##0.00_);[Red]\(\$#,##0.00\)"/>
    <numFmt numFmtId="168" formatCode="#0.0000_);[Red]\(#0.0000\)"/>
    <numFmt numFmtId="169" formatCode="mm/dd/yy"/>
  </numFmts>
  <fonts count="4" x14ac:knownFonts="1">
    <font>
      <b/>
      <sz val="11"/>
      <color indexed="8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</patternFill>
    </fill>
    <fill>
      <patternFill patternType="solid">
        <fgColor rgb="FFA7E4CD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38" fontId="1" fillId="2" borderId="1" xfId="0" applyNumberFormat="1" applyFont="1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/>
    </xf>
    <xf numFmtId="168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3" borderId="1" xfId="0" applyFill="1" applyBorder="1"/>
    <xf numFmtId="14" fontId="0" fillId="3" borderId="1" xfId="0" applyNumberFormat="1" applyFill="1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38" fontId="0" fillId="3" borderId="1" xfId="0" applyNumberFormat="1" applyFill="1" applyBorder="1"/>
    <xf numFmtId="167" fontId="0" fillId="3" borderId="1" xfId="0" applyNumberFormat="1" applyFill="1" applyBorder="1"/>
    <xf numFmtId="0" fontId="0" fillId="3" borderId="1" xfId="0" applyFill="1" applyBorder="1" applyAlignment="1">
      <alignment horizontal="right"/>
    </xf>
    <xf numFmtId="168" fontId="0" fillId="3" borderId="1" xfId="0" applyNumberFormat="1" applyFill="1" applyBorder="1"/>
    <xf numFmtId="0" fontId="0" fillId="4" borderId="1" xfId="0" applyFill="1" applyBorder="1"/>
    <xf numFmtId="14" fontId="0" fillId="4" borderId="1" xfId="0" applyNumberFormat="1" applyFill="1" applyBorder="1"/>
    <xf numFmtId="164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38" fontId="0" fillId="4" borderId="1" xfId="0" applyNumberFormat="1" applyFill="1" applyBorder="1"/>
    <xf numFmtId="167" fontId="0" fillId="4" borderId="1" xfId="0" applyNumberFormat="1" applyFill="1" applyBorder="1"/>
    <xf numFmtId="0" fontId="0" fillId="4" borderId="1" xfId="0" applyFill="1" applyBorder="1" applyAlignment="1">
      <alignment horizontal="right"/>
    </xf>
    <xf numFmtId="168" fontId="0" fillId="4" borderId="1" xfId="0" applyNumberFormat="1" applyFill="1" applyBorder="1"/>
    <xf numFmtId="0" fontId="2" fillId="4" borderId="1" xfId="0" applyFont="1" applyFill="1" applyBorder="1"/>
    <xf numFmtId="14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38" fontId="2" fillId="4" borderId="1" xfId="0" applyNumberFormat="1" applyFont="1" applyFill="1" applyBorder="1"/>
    <xf numFmtId="167" fontId="2" fillId="4" borderId="1" xfId="0" applyNumberFormat="1" applyFont="1" applyFill="1" applyBorder="1"/>
    <xf numFmtId="0" fontId="2" fillId="4" borderId="1" xfId="0" applyFont="1" applyFill="1" applyBorder="1" applyAlignment="1">
      <alignment horizontal="right"/>
    </xf>
    <xf numFmtId="168" fontId="2" fillId="4" borderId="1" xfId="0" applyNumberFormat="1" applyFont="1" applyFill="1" applyBorder="1"/>
    <xf numFmtId="0" fontId="2" fillId="4" borderId="2" xfId="0" applyFont="1" applyFill="1" applyBorder="1"/>
    <xf numFmtId="14" fontId="2" fillId="4" borderId="2" xfId="0" applyNumberFormat="1" applyFont="1" applyFill="1" applyBorder="1"/>
    <xf numFmtId="164" fontId="2" fillId="4" borderId="2" xfId="0" applyNumberFormat="1" applyFont="1" applyFill="1" applyBorder="1"/>
    <xf numFmtId="165" fontId="2" fillId="4" borderId="2" xfId="0" applyNumberFormat="1" applyFont="1" applyFill="1" applyBorder="1"/>
    <xf numFmtId="166" fontId="2" fillId="4" borderId="2" xfId="0" applyNumberFormat="1" applyFont="1" applyFill="1" applyBorder="1"/>
    <xf numFmtId="38" fontId="2" fillId="4" borderId="2" xfId="0" applyNumberFormat="1" applyFont="1" applyFill="1" applyBorder="1"/>
    <xf numFmtId="167" fontId="2" fillId="4" borderId="2" xfId="0" applyNumberFormat="1" applyFont="1" applyFill="1" applyBorder="1"/>
    <xf numFmtId="0" fontId="2" fillId="4" borderId="2" xfId="0" applyFont="1" applyFill="1" applyBorder="1" applyAlignment="1">
      <alignment horizontal="right"/>
    </xf>
    <xf numFmtId="168" fontId="2" fillId="4" borderId="2" xfId="0" applyNumberFormat="1" applyFont="1" applyFill="1" applyBorder="1"/>
    <xf numFmtId="0" fontId="2" fillId="4" borderId="3" xfId="0" applyFont="1" applyFill="1" applyBorder="1"/>
    <xf numFmtId="14" fontId="2" fillId="4" borderId="3" xfId="0" applyNumberFormat="1" applyFont="1" applyFill="1" applyBorder="1"/>
    <xf numFmtId="164" fontId="2" fillId="4" borderId="3" xfId="0" applyNumberFormat="1" applyFont="1" applyFill="1" applyBorder="1"/>
    <xf numFmtId="165" fontId="2" fillId="4" borderId="3" xfId="0" applyNumberFormat="1" applyFont="1" applyFill="1" applyBorder="1"/>
    <xf numFmtId="166" fontId="2" fillId="4" borderId="3" xfId="0" applyNumberFormat="1" applyFont="1" applyFill="1" applyBorder="1"/>
    <xf numFmtId="38" fontId="2" fillId="4" borderId="3" xfId="0" applyNumberFormat="1" applyFont="1" applyFill="1" applyBorder="1"/>
    <xf numFmtId="167" fontId="2" fillId="4" borderId="3" xfId="0" applyNumberFormat="1" applyFont="1" applyFill="1" applyBorder="1"/>
    <xf numFmtId="168" fontId="2" fillId="4" borderId="3" xfId="0" applyNumberFormat="1" applyFont="1" applyFill="1" applyBorder="1"/>
    <xf numFmtId="168" fontId="2" fillId="4" borderId="3" xfId="0" applyNumberFormat="1" applyFont="1" applyFill="1" applyBorder="1" applyAlignment="1">
      <alignment horizontal="right"/>
    </xf>
    <xf numFmtId="0" fontId="3" fillId="0" borderId="1" xfId="0" applyFont="1" applyBorder="1"/>
    <xf numFmtId="169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6"/>
  <sheetViews>
    <sheetView tabSelected="1" topLeftCell="A10" workbookViewId="0">
      <selection activeCell="A29" sqref="A29:XFD31"/>
    </sheetView>
  </sheetViews>
  <sheetFormatPr defaultRowHeight="14.4" x14ac:dyDescent="0.3"/>
  <cols>
    <col min="1" max="1" width="14.33203125" bestFit="1" customWidth="1" collapsed="1"/>
    <col min="2" max="2" width="23.88671875" bestFit="1" customWidth="1" collapsed="1"/>
    <col min="3" max="3" width="10.6640625" bestFit="1" customWidth="1" collapsed="1"/>
    <col min="4" max="4" width="10.88671875" bestFit="1" customWidth="1" collapsed="1"/>
    <col min="5" max="5" width="5.5546875" bestFit="1" customWidth="1" collapsed="1"/>
    <col min="6" max="6" width="17.33203125" bestFit="1" customWidth="1" collapsed="1"/>
    <col min="7" max="7" width="10.88671875" bestFit="1" customWidth="1" collapsed="1"/>
    <col min="8" max="8" width="14.6640625" bestFit="1" customWidth="1" collapsed="1"/>
    <col min="9" max="9" width="12.88671875" bestFit="1" customWidth="1" collapsed="1"/>
    <col min="10" max="10" width="13.44140625" bestFit="1" customWidth="1" collapsed="1"/>
    <col min="11" max="11" width="11" bestFit="1" customWidth="1" collapsed="1"/>
    <col min="12" max="12" width="13.5546875" bestFit="1" customWidth="1" collapsed="1"/>
    <col min="13" max="13" width="12.6640625" bestFit="1" customWidth="1" collapsed="1"/>
    <col min="14" max="14" width="7" bestFit="1" customWidth="1" collapsed="1"/>
    <col min="15" max="15" width="10.109375" bestFit="1" customWidth="1" collapsed="1"/>
    <col min="16" max="16" width="15.5546875" bestFit="1" customWidth="1" collapsed="1"/>
    <col min="17" max="17" width="12" bestFit="1" customWidth="1" collapsed="1"/>
    <col min="18" max="18" width="18.88671875" bestFit="1" customWidth="1" collapsed="1"/>
    <col min="19" max="19" width="14.44140625" bestFit="1" customWidth="1" collapsed="1"/>
    <col min="20" max="20" width="9.44140625" bestFit="1" customWidth="1" collapsed="1"/>
    <col min="21" max="21" width="10.6640625" bestFit="1" customWidth="1" collapsed="1"/>
    <col min="22" max="22" width="11.5546875" bestFit="1" customWidth="1" collapsed="1"/>
    <col min="23" max="23" width="10.44140625" bestFit="1" customWidth="1" collapsed="1"/>
    <col min="24" max="24" width="19.44140625" bestFit="1" customWidth="1" collapsed="1"/>
    <col min="25" max="25" width="14.6640625" bestFit="1" customWidth="1" collapsed="1"/>
    <col min="26" max="27" width="13.6640625" bestFit="1" customWidth="1" collapsed="1"/>
    <col min="28" max="28" width="18" bestFit="1" customWidth="1" collapsed="1"/>
    <col min="29" max="29" width="6.88671875" bestFit="1" customWidth="1" collapsed="1"/>
    <col min="30" max="30" width="13.109375" bestFit="1" customWidth="1" collapsed="1"/>
    <col min="31" max="31" width="6.5546875" bestFit="1" customWidth="1" collapsed="1"/>
    <col min="32" max="32" width="19.88671875" bestFit="1" customWidth="1" collapsed="1"/>
    <col min="33" max="33" width="16.44140625" bestFit="1" customWidth="1" collapsed="1"/>
    <col min="34" max="34" width="15.44140625" bestFit="1" customWidth="1" collapsed="1"/>
    <col min="35" max="35" width="11" bestFit="1" customWidth="1" collapsed="1"/>
    <col min="36" max="36" width="16.88671875" bestFit="1" customWidth="1" collapsed="1"/>
    <col min="37" max="37" width="21.5546875" bestFit="1" customWidth="1" collapsed="1"/>
    <col min="38" max="38" width="21" bestFit="1" customWidth="1" collapsed="1"/>
    <col min="39" max="39" width="16.5546875" bestFit="1" customWidth="1" collapsed="1"/>
    <col min="40" max="40" width="18.44140625" bestFit="1" customWidth="1" collapsed="1"/>
  </cols>
  <sheetData>
    <row r="1" spans="1:40" x14ac:dyDescent="0.3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5" t="s">
        <v>13</v>
      </c>
      <c r="O1" s="6" t="s">
        <v>14</v>
      </c>
      <c r="P1" s="7" t="s">
        <v>15</v>
      </c>
      <c r="Q1" s="9" t="s">
        <v>16</v>
      </c>
      <c r="R1" s="8" t="s">
        <v>17</v>
      </c>
      <c r="S1" s="1" t="s">
        <v>18</v>
      </c>
      <c r="T1" s="1" t="s">
        <v>19</v>
      </c>
      <c r="U1" s="3" t="s">
        <v>20</v>
      </c>
      <c r="V1" s="1" t="s">
        <v>21</v>
      </c>
      <c r="W1" s="2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</row>
    <row r="2" spans="1:40" x14ac:dyDescent="0.3">
      <c r="A2" s="19" t="s">
        <v>50</v>
      </c>
      <c r="B2" s="19" t="s">
        <v>51</v>
      </c>
      <c r="C2" s="20">
        <v>45443</v>
      </c>
      <c r="D2" s="21">
        <v>224500</v>
      </c>
      <c r="E2" s="19" t="s">
        <v>52</v>
      </c>
      <c r="F2" s="19" t="s">
        <v>41</v>
      </c>
      <c r="G2" s="21">
        <v>224500</v>
      </c>
      <c r="H2" s="21">
        <v>90900</v>
      </c>
      <c r="I2" s="22">
        <f t="shared" ref="I2:I15" si="0">H2/G2*100</f>
        <v>40.489977728285076</v>
      </c>
      <c r="J2" s="21">
        <v>183392</v>
      </c>
      <c r="K2" s="21">
        <v>37512</v>
      </c>
      <c r="L2" s="21">
        <f t="shared" ref="L2:L15" si="1">G2-K2</f>
        <v>186988</v>
      </c>
      <c r="M2" s="21">
        <v>116704</v>
      </c>
      <c r="N2" s="23">
        <f t="shared" ref="N2:N15" si="2">L2/M2</f>
        <v>1.6022415684123938</v>
      </c>
      <c r="O2" s="24">
        <v>1344</v>
      </c>
      <c r="P2" s="25">
        <f t="shared" ref="P2:P15" si="3">L2/O2</f>
        <v>139.1279761904762</v>
      </c>
      <c r="Q2" s="26" t="s">
        <v>42</v>
      </c>
      <c r="R2" s="27">
        <f>ABS(N18-N2)*100</f>
        <v>36.940976285837543</v>
      </c>
      <c r="S2" s="19" t="s">
        <v>48</v>
      </c>
      <c r="T2" s="19" t="s">
        <v>43</v>
      </c>
      <c r="U2" s="21">
        <v>18600</v>
      </c>
      <c r="V2" s="19" t="s">
        <v>44</v>
      </c>
      <c r="W2" s="20" t="s">
        <v>45</v>
      </c>
      <c r="X2" s="19" t="s">
        <v>43</v>
      </c>
      <c r="Y2" s="19" t="s">
        <v>46</v>
      </c>
      <c r="Z2" s="19" t="s">
        <v>47</v>
      </c>
      <c r="AA2" s="19">
        <v>56</v>
      </c>
      <c r="AB2" s="19" t="s">
        <v>43</v>
      </c>
      <c r="AC2" s="19" t="s">
        <v>43</v>
      </c>
      <c r="AD2" s="19" t="s">
        <v>43</v>
      </c>
      <c r="AE2" s="19" t="s">
        <v>43</v>
      </c>
      <c r="AF2" s="19" t="s">
        <v>43</v>
      </c>
      <c r="AG2" s="19" t="s">
        <v>43</v>
      </c>
      <c r="AH2" s="19" t="s">
        <v>43</v>
      </c>
      <c r="AI2" s="19" t="s">
        <v>43</v>
      </c>
      <c r="AJ2" s="19" t="s">
        <v>43</v>
      </c>
      <c r="AK2" s="19" t="s">
        <v>43</v>
      </c>
      <c r="AL2" s="19" t="s">
        <v>43</v>
      </c>
      <c r="AM2" s="19" t="s">
        <v>43</v>
      </c>
      <c r="AN2" s="19" t="s">
        <v>49</v>
      </c>
    </row>
    <row r="3" spans="1:40" x14ac:dyDescent="0.3">
      <c r="A3" s="10" t="s">
        <v>56</v>
      </c>
      <c r="B3" s="10" t="s">
        <v>57</v>
      </c>
      <c r="C3" s="11">
        <v>45251</v>
      </c>
      <c r="D3" s="12">
        <v>315000</v>
      </c>
      <c r="E3" s="10" t="s">
        <v>40</v>
      </c>
      <c r="F3" s="10" t="s">
        <v>41</v>
      </c>
      <c r="G3" s="12">
        <v>315000</v>
      </c>
      <c r="H3" s="12">
        <v>159000</v>
      </c>
      <c r="I3" s="13">
        <f t="shared" si="0"/>
        <v>50.476190476190474</v>
      </c>
      <c r="J3" s="12">
        <v>357037</v>
      </c>
      <c r="K3" s="12">
        <v>79044</v>
      </c>
      <c r="L3" s="12">
        <f t="shared" si="1"/>
        <v>235956</v>
      </c>
      <c r="M3" s="12">
        <v>222394</v>
      </c>
      <c r="N3" s="14">
        <f t="shared" si="2"/>
        <v>1.0609818610214303</v>
      </c>
      <c r="O3" s="15">
        <v>1584</v>
      </c>
      <c r="P3" s="16">
        <f t="shared" si="3"/>
        <v>148.96212121212122</v>
      </c>
      <c r="Q3" s="17" t="s">
        <v>42</v>
      </c>
      <c r="R3" s="18">
        <f>ABS(N18-N3)*100</f>
        <v>17.184994453258806</v>
      </c>
      <c r="S3" s="10" t="s">
        <v>48</v>
      </c>
      <c r="T3" s="10" t="s">
        <v>43</v>
      </c>
      <c r="U3" s="12">
        <v>42583</v>
      </c>
      <c r="V3" s="10" t="s">
        <v>44</v>
      </c>
      <c r="W3" s="11" t="s">
        <v>45</v>
      </c>
      <c r="X3" s="10" t="s">
        <v>43</v>
      </c>
      <c r="Y3" s="10" t="s">
        <v>46</v>
      </c>
      <c r="Z3" s="10" t="s">
        <v>47</v>
      </c>
      <c r="AA3" s="10">
        <v>75</v>
      </c>
      <c r="AB3" s="10" t="s">
        <v>43</v>
      </c>
      <c r="AC3" s="10" t="s">
        <v>43</v>
      </c>
      <c r="AD3" s="10" t="s">
        <v>43</v>
      </c>
      <c r="AE3" s="10" t="s">
        <v>43</v>
      </c>
      <c r="AF3" s="10" t="s">
        <v>43</v>
      </c>
      <c r="AG3" s="10" t="s">
        <v>43</v>
      </c>
      <c r="AH3" s="10" t="s">
        <v>43</v>
      </c>
      <c r="AI3" s="10" t="s">
        <v>43</v>
      </c>
      <c r="AJ3" s="10" t="s">
        <v>43</v>
      </c>
      <c r="AK3" s="10" t="s">
        <v>43</v>
      </c>
      <c r="AL3" s="10" t="s">
        <v>43</v>
      </c>
      <c r="AM3" s="10" t="s">
        <v>43</v>
      </c>
      <c r="AN3" s="10" t="s">
        <v>49</v>
      </c>
    </row>
    <row r="4" spans="1:40" x14ac:dyDescent="0.3">
      <c r="A4" s="19" t="s">
        <v>58</v>
      </c>
      <c r="B4" s="19" t="s">
        <v>59</v>
      </c>
      <c r="C4" s="20">
        <v>45250</v>
      </c>
      <c r="D4" s="21">
        <v>385000</v>
      </c>
      <c r="E4" s="19" t="s">
        <v>40</v>
      </c>
      <c r="F4" s="19" t="s">
        <v>41</v>
      </c>
      <c r="G4" s="21">
        <v>385000</v>
      </c>
      <c r="H4" s="21">
        <v>184100</v>
      </c>
      <c r="I4" s="22">
        <f t="shared" si="0"/>
        <v>47.81818181818182</v>
      </c>
      <c r="J4" s="21">
        <v>427137</v>
      </c>
      <c r="K4" s="21">
        <v>43549</v>
      </c>
      <c r="L4" s="21">
        <f t="shared" si="1"/>
        <v>341451</v>
      </c>
      <c r="M4" s="21">
        <v>306870</v>
      </c>
      <c r="N4" s="23">
        <f t="shared" si="2"/>
        <v>1.1126894124547855</v>
      </c>
      <c r="O4" s="24">
        <v>2610</v>
      </c>
      <c r="P4" s="25">
        <f t="shared" si="3"/>
        <v>130.82413793103447</v>
      </c>
      <c r="Q4" s="26" t="s">
        <v>42</v>
      </c>
      <c r="R4" s="27">
        <f>ABS(N18-N4)*100</f>
        <v>12.01423930992329</v>
      </c>
      <c r="S4" s="19" t="s">
        <v>60</v>
      </c>
      <c r="T4" s="19" t="s">
        <v>43</v>
      </c>
      <c r="U4" s="21">
        <v>14436</v>
      </c>
      <c r="V4" s="19" t="s">
        <v>44</v>
      </c>
      <c r="W4" s="20" t="s">
        <v>45</v>
      </c>
      <c r="X4" s="19" t="s">
        <v>43</v>
      </c>
      <c r="Y4" s="19" t="s">
        <v>46</v>
      </c>
      <c r="Z4" s="19" t="s">
        <v>47</v>
      </c>
      <c r="AA4" s="19">
        <v>71</v>
      </c>
      <c r="AB4" s="19" t="s">
        <v>43</v>
      </c>
      <c r="AC4" s="19" t="s">
        <v>43</v>
      </c>
      <c r="AD4" s="19" t="s">
        <v>43</v>
      </c>
      <c r="AE4" s="19" t="s">
        <v>43</v>
      </c>
      <c r="AF4" s="19" t="s">
        <v>43</v>
      </c>
      <c r="AG4" s="19" t="s">
        <v>43</v>
      </c>
      <c r="AH4" s="19" t="s">
        <v>43</v>
      </c>
      <c r="AI4" s="19" t="s">
        <v>43</v>
      </c>
      <c r="AJ4" s="19" t="s">
        <v>43</v>
      </c>
      <c r="AK4" s="19" t="s">
        <v>43</v>
      </c>
      <c r="AL4" s="19" t="s">
        <v>43</v>
      </c>
      <c r="AM4" s="19" t="s">
        <v>43</v>
      </c>
      <c r="AN4" s="19" t="s">
        <v>49</v>
      </c>
    </row>
    <row r="5" spans="1:40" x14ac:dyDescent="0.3">
      <c r="A5" s="19" t="s">
        <v>61</v>
      </c>
      <c r="B5" s="19" t="s">
        <v>62</v>
      </c>
      <c r="C5" s="20">
        <v>45203</v>
      </c>
      <c r="D5" s="21">
        <v>364900</v>
      </c>
      <c r="E5" s="19" t="s">
        <v>40</v>
      </c>
      <c r="F5" s="19" t="s">
        <v>41</v>
      </c>
      <c r="G5" s="21">
        <v>364900</v>
      </c>
      <c r="H5" s="21">
        <v>144700</v>
      </c>
      <c r="I5" s="22">
        <f t="shared" si="0"/>
        <v>39.654699917785699</v>
      </c>
      <c r="J5" s="21">
        <v>332824</v>
      </c>
      <c r="K5" s="21">
        <v>61551</v>
      </c>
      <c r="L5" s="21">
        <f t="shared" si="1"/>
        <v>303349</v>
      </c>
      <c r="M5" s="21">
        <v>217018</v>
      </c>
      <c r="N5" s="23">
        <f t="shared" si="2"/>
        <v>1.3978057119685925</v>
      </c>
      <c r="O5" s="24">
        <v>1562</v>
      </c>
      <c r="P5" s="25">
        <f t="shared" si="3"/>
        <v>194.2055057618438</v>
      </c>
      <c r="Q5" s="26" t="s">
        <v>42</v>
      </c>
      <c r="R5" s="27">
        <f>ABS(N18-N5)*100</f>
        <v>16.497390641457411</v>
      </c>
      <c r="S5" s="19" t="s">
        <v>48</v>
      </c>
      <c r="T5" s="19" t="s">
        <v>43</v>
      </c>
      <c r="U5" s="21">
        <v>18192</v>
      </c>
      <c r="V5" s="19" t="s">
        <v>44</v>
      </c>
      <c r="W5" s="20" t="s">
        <v>45</v>
      </c>
      <c r="X5" s="19" t="s">
        <v>43</v>
      </c>
      <c r="Y5" s="19" t="s">
        <v>46</v>
      </c>
      <c r="Z5" s="19" t="s">
        <v>47</v>
      </c>
      <c r="AA5" s="19">
        <v>73</v>
      </c>
      <c r="AB5" s="19" t="s">
        <v>43</v>
      </c>
      <c r="AC5" s="19" t="s">
        <v>43</v>
      </c>
      <c r="AD5" s="19" t="s">
        <v>43</v>
      </c>
      <c r="AE5" s="19" t="s">
        <v>43</v>
      </c>
      <c r="AF5" s="19" t="s">
        <v>43</v>
      </c>
      <c r="AG5" s="19" t="s">
        <v>43</v>
      </c>
      <c r="AH5" s="19" t="s">
        <v>43</v>
      </c>
      <c r="AI5" s="19" t="s">
        <v>43</v>
      </c>
      <c r="AJ5" s="19" t="s">
        <v>43</v>
      </c>
      <c r="AK5" s="19" t="s">
        <v>43</v>
      </c>
      <c r="AL5" s="19" t="s">
        <v>43</v>
      </c>
      <c r="AM5" s="19" t="s">
        <v>43</v>
      </c>
      <c r="AN5" s="19" t="s">
        <v>49</v>
      </c>
    </row>
    <row r="6" spans="1:40" x14ac:dyDescent="0.3">
      <c r="A6" s="10" t="s">
        <v>63</v>
      </c>
      <c r="B6" s="10" t="s">
        <v>64</v>
      </c>
      <c r="C6" s="11">
        <v>45407</v>
      </c>
      <c r="D6" s="12">
        <v>264000</v>
      </c>
      <c r="E6" s="10" t="s">
        <v>40</v>
      </c>
      <c r="F6" s="10" t="s">
        <v>41</v>
      </c>
      <c r="G6" s="12">
        <v>264000</v>
      </c>
      <c r="H6" s="12">
        <v>124900</v>
      </c>
      <c r="I6" s="13">
        <f t="shared" si="0"/>
        <v>47.310606060606055</v>
      </c>
      <c r="J6" s="12">
        <v>283477</v>
      </c>
      <c r="K6" s="12">
        <v>17072</v>
      </c>
      <c r="L6" s="12">
        <f t="shared" si="1"/>
        <v>246928</v>
      </c>
      <c r="M6" s="12">
        <v>213124</v>
      </c>
      <c r="N6" s="14">
        <f t="shared" si="2"/>
        <v>1.1586118879150167</v>
      </c>
      <c r="O6" s="15">
        <v>1843</v>
      </c>
      <c r="P6" s="16">
        <f t="shared" si="3"/>
        <v>133.98155181768854</v>
      </c>
      <c r="Q6" s="17" t="s">
        <v>42</v>
      </c>
      <c r="R6" s="18">
        <f>ABS(N18-N6)*100</f>
        <v>7.4219917639001709</v>
      </c>
      <c r="S6" s="10" t="s">
        <v>65</v>
      </c>
      <c r="T6" s="10" t="s">
        <v>43</v>
      </c>
      <c r="U6" s="12">
        <v>16400</v>
      </c>
      <c r="V6" s="10" t="s">
        <v>44</v>
      </c>
      <c r="W6" s="11" t="s">
        <v>45</v>
      </c>
      <c r="X6" s="10" t="s">
        <v>43</v>
      </c>
      <c r="Y6" s="10" t="s">
        <v>46</v>
      </c>
      <c r="Z6" s="10" t="s">
        <v>47</v>
      </c>
      <c r="AA6" s="10">
        <v>99</v>
      </c>
      <c r="AB6" s="10" t="s">
        <v>43</v>
      </c>
      <c r="AC6" s="10" t="s">
        <v>43</v>
      </c>
      <c r="AD6" s="10" t="s">
        <v>43</v>
      </c>
      <c r="AE6" s="10" t="s">
        <v>43</v>
      </c>
      <c r="AF6" s="10" t="s">
        <v>43</v>
      </c>
      <c r="AG6" s="10" t="s">
        <v>43</v>
      </c>
      <c r="AH6" s="10" t="s">
        <v>43</v>
      </c>
      <c r="AI6" s="10" t="s">
        <v>43</v>
      </c>
      <c r="AJ6" s="10" t="s">
        <v>43</v>
      </c>
      <c r="AK6" s="10" t="s">
        <v>43</v>
      </c>
      <c r="AL6" s="10" t="s">
        <v>43</v>
      </c>
      <c r="AM6" s="10" t="s">
        <v>43</v>
      </c>
      <c r="AN6" s="10" t="s">
        <v>49</v>
      </c>
    </row>
    <row r="7" spans="1:40" x14ac:dyDescent="0.3">
      <c r="A7" s="10" t="s">
        <v>66</v>
      </c>
      <c r="B7" s="10" t="s">
        <v>67</v>
      </c>
      <c r="C7" s="11">
        <v>45107</v>
      </c>
      <c r="D7" s="12">
        <v>249900</v>
      </c>
      <c r="E7" s="10" t="s">
        <v>40</v>
      </c>
      <c r="F7" s="10" t="s">
        <v>41</v>
      </c>
      <c r="G7" s="12">
        <v>249900</v>
      </c>
      <c r="H7" s="12">
        <v>116600</v>
      </c>
      <c r="I7" s="13">
        <f t="shared" si="0"/>
        <v>46.658663465386155</v>
      </c>
      <c r="J7" s="12">
        <v>264034</v>
      </c>
      <c r="K7" s="12">
        <v>47549</v>
      </c>
      <c r="L7" s="12">
        <f t="shared" si="1"/>
        <v>202351</v>
      </c>
      <c r="M7" s="12">
        <v>173188</v>
      </c>
      <c r="N7" s="14">
        <f t="shared" si="2"/>
        <v>1.1683892648451395</v>
      </c>
      <c r="O7" s="15">
        <v>1858</v>
      </c>
      <c r="P7" s="16">
        <f t="shared" si="3"/>
        <v>108.90796555435952</v>
      </c>
      <c r="Q7" s="17" t="s">
        <v>42</v>
      </c>
      <c r="R7" s="18">
        <f>ABS(N18-N7)*100</f>
        <v>6.4442540708878893</v>
      </c>
      <c r="S7" s="10" t="s">
        <v>48</v>
      </c>
      <c r="T7" s="10" t="s">
        <v>43</v>
      </c>
      <c r="U7" s="12">
        <v>40483</v>
      </c>
      <c r="V7" s="10" t="s">
        <v>44</v>
      </c>
      <c r="W7" s="11" t="s">
        <v>45</v>
      </c>
      <c r="X7" s="10" t="s">
        <v>43</v>
      </c>
      <c r="Y7" s="10" t="s">
        <v>46</v>
      </c>
      <c r="Z7" s="10" t="s">
        <v>47</v>
      </c>
      <c r="AA7" s="10">
        <v>63</v>
      </c>
      <c r="AB7" s="10" t="s">
        <v>43</v>
      </c>
      <c r="AC7" s="10" t="s">
        <v>43</v>
      </c>
      <c r="AD7" s="10" t="s">
        <v>43</v>
      </c>
      <c r="AE7" s="10" t="s">
        <v>43</v>
      </c>
      <c r="AF7" s="10" t="s">
        <v>43</v>
      </c>
      <c r="AG7" s="10" t="s">
        <v>43</v>
      </c>
      <c r="AH7" s="10" t="s">
        <v>43</v>
      </c>
      <c r="AI7" s="10" t="s">
        <v>43</v>
      </c>
      <c r="AJ7" s="10" t="s">
        <v>43</v>
      </c>
      <c r="AK7" s="10" t="s">
        <v>43</v>
      </c>
      <c r="AL7" s="10" t="s">
        <v>43</v>
      </c>
      <c r="AM7" s="10" t="s">
        <v>43</v>
      </c>
      <c r="AN7" s="10" t="s">
        <v>49</v>
      </c>
    </row>
    <row r="8" spans="1:40" x14ac:dyDescent="0.3">
      <c r="A8" s="19" t="s">
        <v>71</v>
      </c>
      <c r="B8" s="19" t="s">
        <v>72</v>
      </c>
      <c r="C8" s="20">
        <v>45037</v>
      </c>
      <c r="D8" s="21">
        <v>174000</v>
      </c>
      <c r="E8" s="19" t="s">
        <v>52</v>
      </c>
      <c r="F8" s="19" t="s">
        <v>41</v>
      </c>
      <c r="G8" s="21">
        <v>174000</v>
      </c>
      <c r="H8" s="21">
        <v>102100</v>
      </c>
      <c r="I8" s="22">
        <f t="shared" si="0"/>
        <v>58.678160919540232</v>
      </c>
      <c r="J8" s="21">
        <v>231086</v>
      </c>
      <c r="K8" s="21">
        <v>32001</v>
      </c>
      <c r="L8" s="21">
        <f t="shared" si="1"/>
        <v>141999</v>
      </c>
      <c r="M8" s="21">
        <v>159268</v>
      </c>
      <c r="N8" s="23">
        <f t="shared" si="2"/>
        <v>0.89157269507999093</v>
      </c>
      <c r="O8" s="24">
        <v>1648</v>
      </c>
      <c r="P8" s="25">
        <f t="shared" si="3"/>
        <v>86.164441747572809</v>
      </c>
      <c r="Q8" s="26" t="s">
        <v>42</v>
      </c>
      <c r="R8" s="27">
        <f>ABS(N18-N8)*100</f>
        <v>34.125911047402745</v>
      </c>
      <c r="S8" s="19" t="s">
        <v>48</v>
      </c>
      <c r="T8" s="19" t="s">
        <v>43</v>
      </c>
      <c r="U8" s="21">
        <v>31748</v>
      </c>
      <c r="V8" s="19" t="s">
        <v>44</v>
      </c>
      <c r="W8" s="20" t="s">
        <v>45</v>
      </c>
      <c r="X8" s="19" t="s">
        <v>43</v>
      </c>
      <c r="Y8" s="19" t="s">
        <v>46</v>
      </c>
      <c r="Z8" s="19" t="s">
        <v>47</v>
      </c>
      <c r="AA8" s="19">
        <v>66</v>
      </c>
      <c r="AB8" s="19" t="s">
        <v>43</v>
      </c>
      <c r="AC8" s="19" t="s">
        <v>43</v>
      </c>
      <c r="AD8" s="19" t="s">
        <v>43</v>
      </c>
      <c r="AE8" s="19" t="s">
        <v>43</v>
      </c>
      <c r="AF8" s="19" t="s">
        <v>43</v>
      </c>
      <c r="AG8" s="19" t="s">
        <v>43</v>
      </c>
      <c r="AH8" s="19" t="s">
        <v>43</v>
      </c>
      <c r="AI8" s="19" t="s">
        <v>43</v>
      </c>
      <c r="AJ8" s="19" t="s">
        <v>43</v>
      </c>
      <c r="AK8" s="19" t="s">
        <v>43</v>
      </c>
      <c r="AL8" s="19" t="s">
        <v>43</v>
      </c>
      <c r="AM8" s="19" t="s">
        <v>43</v>
      </c>
      <c r="AN8" s="19" t="s">
        <v>49</v>
      </c>
    </row>
    <row r="9" spans="1:40" x14ac:dyDescent="0.3">
      <c r="A9" s="19" t="s">
        <v>73</v>
      </c>
      <c r="B9" s="19" t="s">
        <v>74</v>
      </c>
      <c r="C9" s="20">
        <v>45261</v>
      </c>
      <c r="D9" s="21">
        <v>490000</v>
      </c>
      <c r="E9" s="19" t="s">
        <v>40</v>
      </c>
      <c r="F9" s="19" t="s">
        <v>41</v>
      </c>
      <c r="G9" s="21">
        <v>490000</v>
      </c>
      <c r="H9" s="21">
        <v>199200</v>
      </c>
      <c r="I9" s="22">
        <f t="shared" si="0"/>
        <v>40.653061224489797</v>
      </c>
      <c r="J9" s="21">
        <v>462392</v>
      </c>
      <c r="K9" s="21">
        <v>125339</v>
      </c>
      <c r="L9" s="21">
        <f t="shared" si="1"/>
        <v>364661</v>
      </c>
      <c r="M9" s="21">
        <v>269642</v>
      </c>
      <c r="N9" s="23">
        <f t="shared" si="2"/>
        <v>1.3523894645492913</v>
      </c>
      <c r="O9" s="24">
        <v>2224</v>
      </c>
      <c r="P9" s="25">
        <f t="shared" si="3"/>
        <v>163.96627697841726</v>
      </c>
      <c r="Q9" s="26" t="s">
        <v>42</v>
      </c>
      <c r="R9" s="27">
        <f>ABS(N18-N9)*100</f>
        <v>11.955765899527293</v>
      </c>
      <c r="S9" s="19" t="s">
        <v>48</v>
      </c>
      <c r="T9" s="19" t="s">
        <v>43</v>
      </c>
      <c r="U9" s="21">
        <v>101703</v>
      </c>
      <c r="V9" s="19" t="s">
        <v>44</v>
      </c>
      <c r="W9" s="20" t="s">
        <v>45</v>
      </c>
      <c r="X9" s="19" t="s">
        <v>43</v>
      </c>
      <c r="Y9" s="19" t="s">
        <v>46</v>
      </c>
      <c r="Z9" s="19" t="s">
        <v>47</v>
      </c>
      <c r="AA9" s="19">
        <v>80</v>
      </c>
      <c r="AB9" s="19" t="s">
        <v>43</v>
      </c>
      <c r="AC9" s="19" t="s">
        <v>43</v>
      </c>
      <c r="AD9" s="19" t="s">
        <v>43</v>
      </c>
      <c r="AE9" s="19" t="s">
        <v>43</v>
      </c>
      <c r="AF9" s="19" t="s">
        <v>43</v>
      </c>
      <c r="AG9" s="19" t="s">
        <v>43</v>
      </c>
      <c r="AH9" s="19" t="s">
        <v>43</v>
      </c>
      <c r="AI9" s="19" t="s">
        <v>43</v>
      </c>
      <c r="AJ9" s="19" t="s">
        <v>43</v>
      </c>
      <c r="AK9" s="19" t="s">
        <v>43</v>
      </c>
      <c r="AL9" s="19" t="s">
        <v>43</v>
      </c>
      <c r="AM9" s="19" t="s">
        <v>43</v>
      </c>
      <c r="AN9" s="19" t="s">
        <v>49</v>
      </c>
    </row>
    <row r="10" spans="1:40" x14ac:dyDescent="0.3">
      <c r="A10" s="19" t="s">
        <v>53</v>
      </c>
      <c r="B10" s="19" t="s">
        <v>54</v>
      </c>
      <c r="C10" s="20">
        <v>45497</v>
      </c>
      <c r="D10" s="21">
        <v>440000</v>
      </c>
      <c r="E10" s="19" t="s">
        <v>40</v>
      </c>
      <c r="F10" s="19" t="s">
        <v>41</v>
      </c>
      <c r="G10" s="21">
        <v>440000</v>
      </c>
      <c r="H10" s="21">
        <v>165200</v>
      </c>
      <c r="I10" s="22">
        <f t="shared" si="0"/>
        <v>37.54545454545454</v>
      </c>
      <c r="J10" s="21">
        <v>341279</v>
      </c>
      <c r="K10" s="21">
        <v>84401</v>
      </c>
      <c r="L10" s="21">
        <f t="shared" si="1"/>
        <v>355599</v>
      </c>
      <c r="M10" s="21">
        <v>205502</v>
      </c>
      <c r="N10" s="23">
        <f t="shared" si="2"/>
        <v>1.730391918326829</v>
      </c>
      <c r="O10" s="24">
        <v>1800</v>
      </c>
      <c r="P10" s="25">
        <f t="shared" si="3"/>
        <v>197.55500000000001</v>
      </c>
      <c r="Q10" s="26" t="s">
        <v>42</v>
      </c>
      <c r="R10" s="27">
        <f>ABS(N25-N10)*100</f>
        <v>173.03919183268292</v>
      </c>
      <c r="S10" s="19" t="s">
        <v>48</v>
      </c>
      <c r="T10" s="19" t="s">
        <v>43</v>
      </c>
      <c r="U10" s="21">
        <v>75990</v>
      </c>
      <c r="V10" s="19" t="s">
        <v>44</v>
      </c>
      <c r="W10" s="20" t="s">
        <v>45</v>
      </c>
      <c r="X10" s="19" t="s">
        <v>43</v>
      </c>
      <c r="Y10" s="19" t="s">
        <v>46</v>
      </c>
      <c r="Z10" s="19" t="s">
        <v>47</v>
      </c>
      <c r="AA10" s="19">
        <v>66</v>
      </c>
      <c r="AB10" s="19" t="s">
        <v>43</v>
      </c>
      <c r="AC10" s="19" t="s">
        <v>43</v>
      </c>
      <c r="AD10" s="19" t="s">
        <v>43</v>
      </c>
      <c r="AE10" s="19" t="s">
        <v>43</v>
      </c>
      <c r="AF10" s="19" t="s">
        <v>43</v>
      </c>
      <c r="AG10" s="19" t="s">
        <v>43</v>
      </c>
      <c r="AH10" s="19" t="s">
        <v>43</v>
      </c>
      <c r="AI10" s="19" t="s">
        <v>43</v>
      </c>
      <c r="AJ10" s="19" t="s">
        <v>43</v>
      </c>
      <c r="AK10" s="19" t="s">
        <v>43</v>
      </c>
      <c r="AL10" s="19" t="s">
        <v>43</v>
      </c>
      <c r="AM10" s="19" t="s">
        <v>43</v>
      </c>
      <c r="AN10" s="19" t="s">
        <v>49</v>
      </c>
    </row>
    <row r="11" spans="1:40" x14ac:dyDescent="0.3">
      <c r="A11" s="19" t="s">
        <v>75</v>
      </c>
      <c r="B11" s="19" t="s">
        <v>76</v>
      </c>
      <c r="C11" s="20">
        <v>45492</v>
      </c>
      <c r="D11" s="21">
        <v>200000</v>
      </c>
      <c r="E11" s="19" t="s">
        <v>55</v>
      </c>
      <c r="F11" s="19" t="s">
        <v>41</v>
      </c>
      <c r="G11" s="21">
        <v>200000</v>
      </c>
      <c r="H11" s="21">
        <v>91500</v>
      </c>
      <c r="I11" s="22">
        <f t="shared" si="0"/>
        <v>45.75</v>
      </c>
      <c r="J11" s="21">
        <v>198083</v>
      </c>
      <c r="K11" s="21">
        <v>31048</v>
      </c>
      <c r="L11" s="21">
        <f t="shared" si="1"/>
        <v>168952</v>
      </c>
      <c r="M11" s="21">
        <v>133628</v>
      </c>
      <c r="N11" s="23">
        <f t="shared" si="2"/>
        <v>1.2643457957913011</v>
      </c>
      <c r="O11" s="24">
        <v>2080</v>
      </c>
      <c r="P11" s="25">
        <f t="shared" si="3"/>
        <v>81.226923076923072</v>
      </c>
      <c r="Q11" s="26" t="s">
        <v>42</v>
      </c>
      <c r="R11" s="27">
        <f>ABS(N18-N11)*100</f>
        <v>3.1513990237282741</v>
      </c>
      <c r="S11" s="19" t="s">
        <v>70</v>
      </c>
      <c r="T11" s="19" t="s">
        <v>43</v>
      </c>
      <c r="U11" s="21">
        <v>30000</v>
      </c>
      <c r="V11" s="19" t="s">
        <v>44</v>
      </c>
      <c r="W11" s="20" t="s">
        <v>45</v>
      </c>
      <c r="X11" s="19" t="s">
        <v>43</v>
      </c>
      <c r="Y11" s="19" t="s">
        <v>77</v>
      </c>
      <c r="Z11" s="19" t="s">
        <v>47</v>
      </c>
      <c r="AA11" s="19">
        <v>61</v>
      </c>
      <c r="AB11" s="19" t="s">
        <v>43</v>
      </c>
      <c r="AC11" s="19" t="s">
        <v>43</v>
      </c>
      <c r="AD11" s="19" t="s">
        <v>43</v>
      </c>
      <c r="AE11" s="19" t="s">
        <v>43</v>
      </c>
      <c r="AF11" s="19" t="s">
        <v>43</v>
      </c>
      <c r="AG11" s="19" t="s">
        <v>43</v>
      </c>
      <c r="AH11" s="19" t="s">
        <v>43</v>
      </c>
      <c r="AI11" s="19" t="s">
        <v>43</v>
      </c>
      <c r="AJ11" s="19" t="s">
        <v>43</v>
      </c>
      <c r="AK11" s="19" t="s">
        <v>43</v>
      </c>
      <c r="AL11" s="19" t="s">
        <v>43</v>
      </c>
      <c r="AM11" s="19" t="s">
        <v>43</v>
      </c>
      <c r="AN11" s="19" t="s">
        <v>49</v>
      </c>
    </row>
    <row r="12" spans="1:40" x14ac:dyDescent="0.3">
      <c r="A12" s="19" t="s">
        <v>78</v>
      </c>
      <c r="B12" s="19" t="s">
        <v>79</v>
      </c>
      <c r="C12" s="20">
        <v>45516</v>
      </c>
      <c r="D12" s="21">
        <v>221000</v>
      </c>
      <c r="E12" s="19" t="s">
        <v>40</v>
      </c>
      <c r="F12" s="19" t="s">
        <v>41</v>
      </c>
      <c r="G12" s="21">
        <v>221000</v>
      </c>
      <c r="H12" s="21">
        <v>105600</v>
      </c>
      <c r="I12" s="22">
        <f t="shared" si="0"/>
        <v>47.782805429864254</v>
      </c>
      <c r="J12" s="21">
        <v>211927</v>
      </c>
      <c r="K12" s="21">
        <v>57746</v>
      </c>
      <c r="L12" s="21">
        <f t="shared" si="1"/>
        <v>163254</v>
      </c>
      <c r="M12" s="21">
        <v>123344</v>
      </c>
      <c r="N12" s="23">
        <f t="shared" si="2"/>
        <v>1.3235666104553119</v>
      </c>
      <c r="O12" s="24">
        <v>1064</v>
      </c>
      <c r="P12" s="25">
        <f t="shared" si="3"/>
        <v>153.43421052631578</v>
      </c>
      <c r="Q12" s="26" t="s">
        <v>42</v>
      </c>
      <c r="R12" s="27">
        <f>ABS(N18-N12)*100</f>
        <v>9.0734804901293487</v>
      </c>
      <c r="S12" s="19" t="s">
        <v>80</v>
      </c>
      <c r="T12" s="19" t="s">
        <v>43</v>
      </c>
      <c r="U12" s="21">
        <v>31320</v>
      </c>
      <c r="V12" s="19" t="s">
        <v>44</v>
      </c>
      <c r="W12" s="20" t="s">
        <v>45</v>
      </c>
      <c r="X12" s="19" t="s">
        <v>43</v>
      </c>
      <c r="Y12" s="19" t="s">
        <v>46</v>
      </c>
      <c r="Z12" s="19" t="s">
        <v>47</v>
      </c>
      <c r="AA12" s="19">
        <v>79</v>
      </c>
      <c r="AB12" s="19" t="s">
        <v>43</v>
      </c>
      <c r="AC12" s="19" t="s">
        <v>43</v>
      </c>
      <c r="AD12" s="19" t="s">
        <v>43</v>
      </c>
      <c r="AE12" s="19" t="s">
        <v>43</v>
      </c>
      <c r="AF12" s="19" t="s">
        <v>43</v>
      </c>
      <c r="AG12" s="19" t="s">
        <v>43</v>
      </c>
      <c r="AH12" s="19" t="s">
        <v>43</v>
      </c>
      <c r="AI12" s="19" t="s">
        <v>43</v>
      </c>
      <c r="AJ12" s="19" t="s">
        <v>43</v>
      </c>
      <c r="AK12" s="19" t="s">
        <v>43</v>
      </c>
      <c r="AL12" s="19" t="s">
        <v>43</v>
      </c>
      <c r="AM12" s="19" t="s">
        <v>43</v>
      </c>
      <c r="AN12" s="19" t="s">
        <v>49</v>
      </c>
    </row>
    <row r="13" spans="1:40" x14ac:dyDescent="0.3">
      <c r="A13" s="10" t="s">
        <v>68</v>
      </c>
      <c r="B13" s="10" t="s">
        <v>69</v>
      </c>
      <c r="C13" s="11">
        <v>45091</v>
      </c>
      <c r="D13" s="12">
        <v>135000</v>
      </c>
      <c r="E13" s="10" t="s">
        <v>52</v>
      </c>
      <c r="F13" s="10" t="s">
        <v>41</v>
      </c>
      <c r="G13" s="12">
        <v>135000</v>
      </c>
      <c r="H13" s="12">
        <v>86300</v>
      </c>
      <c r="I13" s="13">
        <f>H13/G13*100</f>
        <v>63.925925925925931</v>
      </c>
      <c r="J13" s="12">
        <v>192391</v>
      </c>
      <c r="K13" s="12">
        <v>48830</v>
      </c>
      <c r="L13" s="12">
        <f>G13-K13</f>
        <v>86170</v>
      </c>
      <c r="M13" s="12">
        <v>114848</v>
      </c>
      <c r="N13" s="14">
        <f>L13/M13</f>
        <v>0.75029604346614653</v>
      </c>
      <c r="O13" s="15">
        <v>1328</v>
      </c>
      <c r="P13" s="16">
        <f>L13/O13</f>
        <v>64.88704819277109</v>
      </c>
      <c r="Q13" s="17" t="s">
        <v>42</v>
      </c>
      <c r="R13" s="18">
        <f>ABS(N37-N13)*100</f>
        <v>75.029604346614647</v>
      </c>
      <c r="S13" s="10" t="s">
        <v>70</v>
      </c>
      <c r="T13" s="10" t="s">
        <v>43</v>
      </c>
      <c r="U13" s="12">
        <v>32880</v>
      </c>
      <c r="V13" s="10" t="s">
        <v>44</v>
      </c>
      <c r="W13" s="11" t="s">
        <v>45</v>
      </c>
      <c r="X13" s="10" t="s">
        <v>43</v>
      </c>
      <c r="Y13" s="10" t="s">
        <v>46</v>
      </c>
      <c r="Z13" s="10" t="s">
        <v>47</v>
      </c>
      <c r="AA13" s="10">
        <v>57</v>
      </c>
      <c r="AB13" s="10" t="s">
        <v>43</v>
      </c>
      <c r="AC13" s="10" t="s">
        <v>43</v>
      </c>
      <c r="AD13" s="10" t="s">
        <v>43</v>
      </c>
      <c r="AE13" s="10" t="s">
        <v>43</v>
      </c>
      <c r="AF13" s="10" t="s">
        <v>43</v>
      </c>
      <c r="AG13" s="10" t="s">
        <v>43</v>
      </c>
      <c r="AH13" s="10" t="s">
        <v>43</v>
      </c>
      <c r="AI13" s="10" t="s">
        <v>43</v>
      </c>
      <c r="AJ13" s="10" t="s">
        <v>43</v>
      </c>
      <c r="AK13" s="10" t="s">
        <v>43</v>
      </c>
      <c r="AL13" s="10" t="s">
        <v>43</v>
      </c>
      <c r="AM13" s="10" t="s">
        <v>43</v>
      </c>
      <c r="AN13" s="10" t="s">
        <v>49</v>
      </c>
    </row>
    <row r="14" spans="1:40" x14ac:dyDescent="0.3">
      <c r="A14" s="10" t="s">
        <v>81</v>
      </c>
      <c r="B14" s="10" t="s">
        <v>82</v>
      </c>
      <c r="C14" s="11">
        <v>45281</v>
      </c>
      <c r="D14" s="12">
        <v>220000</v>
      </c>
      <c r="E14" s="10" t="s">
        <v>40</v>
      </c>
      <c r="F14" s="10" t="s">
        <v>41</v>
      </c>
      <c r="G14" s="12">
        <v>220000</v>
      </c>
      <c r="H14" s="12">
        <v>93300</v>
      </c>
      <c r="I14" s="13">
        <f t="shared" si="0"/>
        <v>42.409090909090907</v>
      </c>
      <c r="J14" s="12">
        <v>215274</v>
      </c>
      <c r="K14" s="12">
        <v>72721</v>
      </c>
      <c r="L14" s="12">
        <f t="shared" si="1"/>
        <v>147279</v>
      </c>
      <c r="M14" s="12">
        <v>114042</v>
      </c>
      <c r="N14" s="14">
        <f t="shared" si="2"/>
        <v>1.291445257010575</v>
      </c>
      <c r="O14" s="15">
        <v>1144</v>
      </c>
      <c r="P14" s="16">
        <f t="shared" si="3"/>
        <v>128.74038461538461</v>
      </c>
      <c r="Q14" s="17" t="s">
        <v>42</v>
      </c>
      <c r="R14" s="18">
        <f>ABS(N18-N14)*100</f>
        <v>5.8613451456556609</v>
      </c>
      <c r="S14" s="10" t="s">
        <v>48</v>
      </c>
      <c r="T14" s="10" t="s">
        <v>43</v>
      </c>
      <c r="U14" s="12">
        <v>72492</v>
      </c>
      <c r="V14" s="10" t="s">
        <v>44</v>
      </c>
      <c r="W14" s="11" t="s">
        <v>45</v>
      </c>
      <c r="X14" s="10" t="s">
        <v>43</v>
      </c>
      <c r="Y14" s="10" t="s">
        <v>46</v>
      </c>
      <c r="Z14" s="10" t="s">
        <v>47</v>
      </c>
      <c r="AA14" s="10">
        <v>61</v>
      </c>
      <c r="AB14" s="10" t="s">
        <v>43</v>
      </c>
      <c r="AC14" s="10" t="s">
        <v>43</v>
      </c>
      <c r="AD14" s="10" t="s">
        <v>43</v>
      </c>
      <c r="AE14" s="10" t="s">
        <v>43</v>
      </c>
      <c r="AF14" s="10" t="s">
        <v>43</v>
      </c>
      <c r="AG14" s="10" t="s">
        <v>43</v>
      </c>
      <c r="AH14" s="10" t="s">
        <v>43</v>
      </c>
      <c r="AI14" s="10" t="s">
        <v>43</v>
      </c>
      <c r="AJ14" s="10" t="s">
        <v>43</v>
      </c>
      <c r="AK14" s="10" t="s">
        <v>43</v>
      </c>
      <c r="AL14" s="10" t="s">
        <v>43</v>
      </c>
      <c r="AM14" s="10" t="s">
        <v>43</v>
      </c>
      <c r="AN14" s="10" t="s">
        <v>49</v>
      </c>
    </row>
    <row r="15" spans="1:40" x14ac:dyDescent="0.3">
      <c r="A15" s="19" t="s">
        <v>83</v>
      </c>
      <c r="B15" s="19" t="s">
        <v>84</v>
      </c>
      <c r="C15" s="20">
        <v>45419</v>
      </c>
      <c r="D15" s="21">
        <v>238000</v>
      </c>
      <c r="E15" s="19" t="s">
        <v>40</v>
      </c>
      <c r="F15" s="19" t="s">
        <v>41</v>
      </c>
      <c r="G15" s="21">
        <v>238000</v>
      </c>
      <c r="H15" s="21">
        <v>125900</v>
      </c>
      <c r="I15" s="22">
        <f t="shared" si="0"/>
        <v>52.899159663865547</v>
      </c>
      <c r="J15" s="21">
        <v>255718</v>
      </c>
      <c r="K15" s="21">
        <v>22788</v>
      </c>
      <c r="L15" s="21">
        <f t="shared" si="1"/>
        <v>215212</v>
      </c>
      <c r="M15" s="21">
        <v>186344</v>
      </c>
      <c r="N15" s="23">
        <f t="shared" si="2"/>
        <v>1.1549177864594513</v>
      </c>
      <c r="O15" s="24">
        <v>1812</v>
      </c>
      <c r="P15" s="25">
        <f t="shared" si="3"/>
        <v>118.77041942604856</v>
      </c>
      <c r="Q15" s="26" t="s">
        <v>42</v>
      </c>
      <c r="R15" s="27">
        <f>ABS(N18-N15)*100</f>
        <v>7.7914019094567077</v>
      </c>
      <c r="S15" s="19" t="s">
        <v>48</v>
      </c>
      <c r="T15" s="19" t="s">
        <v>43</v>
      </c>
      <c r="U15" s="21">
        <v>14200</v>
      </c>
      <c r="V15" s="19" t="s">
        <v>44</v>
      </c>
      <c r="W15" s="20" t="s">
        <v>45</v>
      </c>
      <c r="X15" s="19" t="s">
        <v>43</v>
      </c>
      <c r="Y15" s="19" t="s">
        <v>46</v>
      </c>
      <c r="Z15" s="19" t="s">
        <v>47</v>
      </c>
      <c r="AA15" s="19">
        <v>65</v>
      </c>
      <c r="AB15" s="19" t="s">
        <v>43</v>
      </c>
      <c r="AC15" s="19" t="s">
        <v>43</v>
      </c>
      <c r="AD15" s="19" t="s">
        <v>43</v>
      </c>
      <c r="AE15" s="19" t="s">
        <v>43</v>
      </c>
      <c r="AF15" s="19" t="s">
        <v>43</v>
      </c>
      <c r="AG15" s="19" t="s">
        <v>43</v>
      </c>
      <c r="AH15" s="19" t="s">
        <v>43</v>
      </c>
      <c r="AI15" s="19" t="s">
        <v>43</v>
      </c>
      <c r="AJ15" s="19" t="s">
        <v>43</v>
      </c>
      <c r="AK15" s="19" t="s">
        <v>43</v>
      </c>
      <c r="AL15" s="19" t="s">
        <v>43</v>
      </c>
      <c r="AM15" s="19" t="s">
        <v>43</v>
      </c>
      <c r="AN15" s="19" t="s">
        <v>49</v>
      </c>
    </row>
    <row r="16" spans="1:40" x14ac:dyDescent="0.3">
      <c r="A16" s="37"/>
      <c r="B16" s="37"/>
      <c r="C16" s="38" t="s">
        <v>85</v>
      </c>
      <c r="D16" s="39">
        <f>+SUM(D2:D15)</f>
        <v>3921300</v>
      </c>
      <c r="E16" s="37"/>
      <c r="F16" s="37"/>
      <c r="G16" s="39">
        <f>+SUM(G2:G15)</f>
        <v>3921300</v>
      </c>
      <c r="H16" s="39">
        <f>+SUM(H2:H15)</f>
        <v>1789300</v>
      </c>
      <c r="I16" s="40"/>
      <c r="J16" s="39">
        <f>+SUM(J2:J15)</f>
        <v>3956051</v>
      </c>
      <c r="K16" s="39"/>
      <c r="L16" s="39">
        <f>+SUM(L2:L15)</f>
        <v>3160149</v>
      </c>
      <c r="M16" s="39">
        <f>+SUM(M2:M15)</f>
        <v>2555916</v>
      </c>
      <c r="N16" s="41"/>
      <c r="O16" s="42"/>
      <c r="P16" s="43">
        <f>AVERAGE(P2:P15)</f>
        <v>132.19671164506838</v>
      </c>
      <c r="Q16" s="44"/>
      <c r="R16" s="45">
        <f>ABS(N18-N17)*100</f>
        <v>0.35738509699050347</v>
      </c>
      <c r="S16" s="37"/>
      <c r="T16" s="37"/>
      <c r="U16" s="39"/>
      <c r="V16" s="37"/>
      <c r="W16" s="38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</row>
    <row r="17" spans="1:40" x14ac:dyDescent="0.3">
      <c r="A17" s="28"/>
      <c r="B17" s="28"/>
      <c r="C17" s="29"/>
      <c r="D17" s="30"/>
      <c r="E17" s="28"/>
      <c r="F17" s="28"/>
      <c r="G17" s="30"/>
      <c r="H17" s="30" t="s">
        <v>86</v>
      </c>
      <c r="I17" s="31">
        <f>H16/G16*100</f>
        <v>45.630275673883666</v>
      </c>
      <c r="J17" s="30"/>
      <c r="K17" s="30"/>
      <c r="L17" s="30"/>
      <c r="M17" s="30" t="s">
        <v>88</v>
      </c>
      <c r="N17" s="32">
        <f>L16/M16</f>
        <v>1.2364056565239234</v>
      </c>
      <c r="O17" s="33"/>
      <c r="P17" s="34" t="s">
        <v>90</v>
      </c>
      <c r="Q17" s="35">
        <f>STDEV(N2:N15)</f>
        <v>0.25528245401485777</v>
      </c>
      <c r="R17" s="36"/>
      <c r="S17" s="28"/>
      <c r="T17" s="28"/>
      <c r="U17" s="30"/>
      <c r="V17" s="28"/>
      <c r="W17" s="29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</row>
    <row r="18" spans="1:40" x14ac:dyDescent="0.3">
      <c r="A18" s="46"/>
      <c r="B18" s="46"/>
      <c r="C18" s="47"/>
      <c r="D18" s="48"/>
      <c r="E18" s="46"/>
      <c r="F18" s="46"/>
      <c r="G18" s="48"/>
      <c r="H18" s="48" t="s">
        <v>87</v>
      </c>
      <c r="I18" s="49">
        <f>STDEV(I2:I15)</f>
        <v>7.4354538825094894</v>
      </c>
      <c r="J18" s="48"/>
      <c r="K18" s="48"/>
      <c r="L18" s="48"/>
      <c r="M18" s="48" t="s">
        <v>89</v>
      </c>
      <c r="N18" s="50">
        <f>AVERAGE(N2:N15)</f>
        <v>1.2328318055540184</v>
      </c>
      <c r="O18" s="51"/>
      <c r="P18" s="52" t="s">
        <v>91</v>
      </c>
      <c r="Q18" s="54">
        <f>AVERAGE(R2:R15)</f>
        <v>29.752281872890187</v>
      </c>
      <c r="R18" s="53" t="s">
        <v>92</v>
      </c>
      <c r="S18" s="46">
        <f>+(Q18/N18)</f>
        <v>24.133285448066374</v>
      </c>
      <c r="T18" s="46"/>
      <c r="U18" s="48"/>
      <c r="V18" s="46"/>
      <c r="W18" s="47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</row>
    <row r="22" spans="1:40" ht="15.6" x14ac:dyDescent="0.3">
      <c r="B22" s="55" t="s">
        <v>94</v>
      </c>
      <c r="C22" s="56"/>
    </row>
    <row r="23" spans="1:40" ht="15.6" x14ac:dyDescent="0.3">
      <c r="B23" s="55" t="s">
        <v>93</v>
      </c>
      <c r="C23" s="56"/>
    </row>
    <row r="24" spans="1:40" ht="15.6" x14ac:dyDescent="0.3">
      <c r="B24" s="55" t="s">
        <v>95</v>
      </c>
      <c r="C24" s="56"/>
    </row>
    <row r="25" spans="1:40" ht="15.6" x14ac:dyDescent="0.3">
      <c r="B25" s="55" t="s">
        <v>96</v>
      </c>
      <c r="C25" s="56"/>
    </row>
    <row r="26" spans="1:40" ht="15.6" x14ac:dyDescent="0.3">
      <c r="B26" s="55" t="s">
        <v>97</v>
      </c>
      <c r="C26" s="56"/>
    </row>
  </sheetData>
  <sheetProtection algorithmName="SHA-512" hashValue="mk6eOqYEEZw+Ha92nY9MLMFLYxGCR+RNNIHhoStC3LpcSJOd2eF453LkSI/pd2U/5HWUsOi63Alngr4CjiqBtQ==" saltValue="ayvwS4aG8P+rieRa4Rr5B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E.C.F.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Brandi Clark</cp:lastModifiedBy>
  <dcterms:created xsi:type="dcterms:W3CDTF">2026-01-28T13:38:09Z</dcterms:created>
  <dcterms:modified xsi:type="dcterms:W3CDTF">2026-03-09T13:16:05Z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