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ce31f8c8fc7b065/Desktop/2026 Assessment/LV-SPREDSHEETS - NEW/"/>
    </mc:Choice>
  </mc:AlternateContent>
  <xr:revisionPtr revIDLastSave="1" documentId="11_373555D16D8F07E2610068CFFEB71E5EE5DCAFF3" xr6:coauthVersionLast="47" xr6:coauthVersionMax="47" xr10:uidLastSave="{6F42C7AB-F2C4-4970-BA9B-F487873D57E3}"/>
  <bookViews>
    <workbookView xWindow="-108" yWindow="-108" windowWidth="23256" windowHeight="12456" xr2:uid="{00000000-000D-0000-FFFF-FFFF00000000}"/>
  </bookViews>
  <sheets>
    <sheet name="Land Analysi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K4" i="1"/>
  <c r="Q4" i="1"/>
  <c r="R4" i="1"/>
  <c r="S4" i="1"/>
  <c r="P7" i="1" l="1"/>
  <c r="O7" i="1"/>
  <c r="M7" i="1"/>
  <c r="L7" i="1"/>
  <c r="J7" i="1"/>
  <c r="H7" i="1"/>
  <c r="G7" i="1"/>
  <c r="I8" i="1" s="1"/>
  <c r="D7" i="1"/>
  <c r="K6" i="1"/>
  <c r="R6" i="1" s="1"/>
  <c r="I6" i="1"/>
  <c r="K5" i="1"/>
  <c r="Q5" i="1" s="1"/>
  <c r="I5" i="1"/>
  <c r="Q3" i="1"/>
  <c r="K3" i="1"/>
  <c r="S3" i="1" s="1"/>
  <c r="I3" i="1"/>
  <c r="K2" i="1"/>
  <c r="R2" i="1" s="1"/>
  <c r="I2" i="1"/>
  <c r="Q6" i="1" l="1"/>
  <c r="R3" i="1"/>
  <c r="I9" i="1"/>
  <c r="Q2" i="1"/>
  <c r="S6" i="1"/>
  <c r="S2" i="1"/>
  <c r="K7" i="1"/>
  <c r="S5" i="1"/>
  <c r="R5" i="1"/>
  <c r="M9" i="1" l="1"/>
  <c r="P9" i="1"/>
  <c r="S9" i="1"/>
</calcChain>
</file>

<file path=xl/sharedStrings.xml><?xml version="1.0" encoding="utf-8"?>
<sst xmlns="http://schemas.openxmlformats.org/spreadsheetml/2006/main" count="179" uniqueCount="81">
  <si>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</si>
  <si>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</si>
  <si>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</si>
  <si>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</si>
  <si>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</si>
  <si>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</si>
  <si>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</si>
  <si>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</si>
  <si>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</si>
  <si>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</si>
  <si>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</si>
  <si>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</si>
  <si>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</si>
  <si>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</si>
  <si>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</si>
  <si>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</si>
  <si>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</si>
  <si>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</si>
  <si>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</si>
  <si>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</si>
  <si>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</si>
  <si>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</si>
  <si>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</si>
  <si>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</si>
  <si>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Gravel</t>
  </si>
  <si>
    <t>Paved</t>
  </si>
  <si>
    <t>Inspected Date</t>
  </si>
  <si>
    <t>Use Code</t>
  </si>
  <si>
    <t>Class</t>
  </si>
  <si>
    <t>Rate Group 1</t>
  </si>
  <si>
    <t>Rate Group 2</t>
  </si>
  <si>
    <t>Rate Group 3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</si>
  <si>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</si>
  <si>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</si>
  <si>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</si>
  <si>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</si>
  <si>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</si>
  <si>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</si>
  <si>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</si>
  <si>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</si>
  <si>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</si>
  <si>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</si>
  <si>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</si>
  <si>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</si>
  <si>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004-010-004-10</t>
  </si>
  <si>
    <t>8795 CHERRYWOOD LN</t>
  </si>
  <si>
    <t>WD</t>
  </si>
  <si>
    <t>03-ARM'S LENGTH</t>
  </si>
  <si>
    <t>'00003</t>
  </si>
  <si>
    <t>2024R-07590</t>
  </si>
  <si>
    <t/>
  </si>
  <si>
    <t>TAMARACK LAKE</t>
  </si>
  <si>
    <t>07/18/2013</t>
  </si>
  <si>
    <t>401</t>
  </si>
  <si>
    <t>LAKE FRONT</t>
  </si>
  <si>
    <t>042-111-111-50</t>
  </si>
  <si>
    <t>229 LAKE DR</t>
  </si>
  <si>
    <t>2024R-06332</t>
  </si>
  <si>
    <t>07/23/2015</t>
  </si>
  <si>
    <t>VILG LK FRNT</t>
  </si>
  <si>
    <t>042-170-110-10</t>
  </si>
  <si>
    <t>303 E LAKE DR</t>
  </si>
  <si>
    <t>2024R-00425</t>
  </si>
  <si>
    <t>11/08/2015</t>
  </si>
  <si>
    <t>2024R-07359</t>
  </si>
  <si>
    <t>042-319-011-00</t>
  </si>
  <si>
    <t>92 N LINCOLN</t>
  </si>
  <si>
    <t>2024R-09846</t>
  </si>
  <si>
    <t>08/01/2015</t>
  </si>
  <si>
    <t>Totals:</t>
  </si>
  <si>
    <t>Sale. Ratio =&gt;</t>
  </si>
  <si>
    <t>Std. Dev. =&gt;</t>
  </si>
  <si>
    <t>Average</t>
  </si>
  <si>
    <t>per FF=&gt;</t>
  </si>
  <si>
    <t>per Net Acre=&gt;</t>
  </si>
  <si>
    <t>per SqFt=&gt;</t>
  </si>
  <si>
    <t>TAMARACK  LK WATER FRONT</t>
  </si>
  <si>
    <t>FF</t>
  </si>
  <si>
    <t xml:space="preserve">2026 CATO </t>
  </si>
  <si>
    <t>2026 ANALYZED</t>
  </si>
  <si>
    <t>2026 APPLIED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</si>
</sst>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164" formatCode="\$#,##0_);[Red]\(\$#,##0\)"/>
    <numFmt numFmtId="165" formatCode="#0.00_);[Red]\(#0.00\)"/>
    <numFmt numFmtId="166" formatCode="#,##0.0_);[Red]\(#,##0.0\)"/>
    <numFmt numFmtId="167" formatCode="#0.0_);[Red]\(#0.0\)"/>
    <numFmt numFmtId="168" formatCode="\$#,##0.00_);[Red]\(\$#,##0.00\)"/>
    <numFmt numFmtId="169" formatCode="\$#,##0_);[Red]\(\$#,##0.00\)"/>
    <numFmt numFmtId="170" formatCode="mm/dd/yy"/>
  </numFmts>
  <fonts count="4" x14ac:knownFonts="1">
    <font>
      <b/>
      <sz val="11"/>
      <color indexed="8"/>
      <name val="Calibri"/>
      <family val="2"/>
      <scheme val="minor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</patternFill>
    </fill>
    <fill>
      <patternFill patternType="solid">
        <fgColor rgb="FFA7E4CD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167" fontId="1" fillId="2" borderId="1" xfId="0" applyNumberFormat="1" applyFont="1" applyFill="1" applyBorder="1" applyAlignment="1">
      <alignment horizontal="center"/>
    </xf>
    <xf numFmtId="40" fontId="1" fillId="2" borderId="1" xfId="0" applyNumberFormat="1" applyFont="1" applyFill="1" applyBorder="1" applyAlignment="1">
      <alignment horizontal="center"/>
    </xf>
    <xf numFmtId="168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0" fillId="3" borderId="1" xfId="0" applyFill="1" applyBorder="1"/>
    <xf numFmtId="14" fontId="0" fillId="3" borderId="1" xfId="0" applyNumberFormat="1" applyFill="1" applyBorder="1"/>
    <xf numFmtId="164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167" fontId="0" fillId="3" borderId="1" xfId="0" applyNumberFormat="1" applyFill="1" applyBorder="1"/>
    <xf numFmtId="40" fontId="0" fillId="3" borderId="1" xfId="0" applyNumberFormat="1" applyFill="1" applyBorder="1"/>
    <xf numFmtId="168" fontId="0" fillId="3" borderId="1" xfId="0" applyNumberFormat="1" applyFill="1" applyBorder="1"/>
    <xf numFmtId="0" fontId="0" fillId="3" borderId="1" xfId="0" applyFill="1" applyBorder="1" applyAlignment="1">
      <alignment horizontal="right"/>
    </xf>
    <xf numFmtId="0" fontId="0" fillId="4" borderId="1" xfId="0" applyFill="1" applyBorder="1"/>
    <xf numFmtId="14" fontId="0" fillId="4" borderId="1" xfId="0" applyNumberFormat="1" applyFill="1" applyBorder="1"/>
    <xf numFmtId="164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167" fontId="0" fillId="4" borderId="1" xfId="0" applyNumberFormat="1" applyFill="1" applyBorder="1"/>
    <xf numFmtId="40" fontId="0" fillId="4" borderId="1" xfId="0" applyNumberFormat="1" applyFill="1" applyBorder="1"/>
    <xf numFmtId="168" fontId="0" fillId="4" borderId="1" xfId="0" applyNumberFormat="1" applyFill="1" applyBorder="1"/>
    <xf numFmtId="0" fontId="0" fillId="4" borderId="1" xfId="0" applyFill="1" applyBorder="1" applyAlignment="1">
      <alignment horizontal="right"/>
    </xf>
    <xf numFmtId="0" fontId="2" fillId="4" borderId="1" xfId="0" applyFont="1" applyFill="1" applyBorder="1"/>
    <xf numFmtId="14" fontId="2" fillId="4" borderId="1" xfId="0" applyNumberFormat="1" applyFont="1" applyFill="1" applyBorder="1"/>
    <xf numFmtId="164" fontId="2" fillId="4" borderId="1" xfId="0" applyNumberFormat="1" applyFont="1" applyFill="1" applyBorder="1"/>
    <xf numFmtId="165" fontId="2" fillId="4" borderId="1" xfId="0" applyNumberFormat="1" applyFont="1" applyFill="1" applyBorder="1"/>
    <xf numFmtId="166" fontId="2" fillId="4" borderId="1" xfId="0" applyNumberFormat="1" applyFont="1" applyFill="1" applyBorder="1"/>
    <xf numFmtId="167" fontId="2" fillId="4" borderId="1" xfId="0" applyNumberFormat="1" applyFont="1" applyFill="1" applyBorder="1"/>
    <xf numFmtId="40" fontId="2" fillId="4" borderId="1" xfId="0" applyNumberFormat="1" applyFont="1" applyFill="1" applyBorder="1"/>
    <xf numFmtId="168" fontId="2" fillId="4" borderId="1" xfId="0" applyNumberFormat="1" applyFont="1" applyFill="1" applyBorder="1"/>
    <xf numFmtId="0" fontId="2" fillId="4" borderId="1" xfId="0" applyFont="1" applyFill="1" applyBorder="1" applyAlignment="1">
      <alignment horizontal="right"/>
    </xf>
    <xf numFmtId="0" fontId="2" fillId="4" borderId="2" xfId="0" applyFont="1" applyFill="1" applyBorder="1"/>
    <xf numFmtId="14" fontId="2" fillId="4" borderId="2" xfId="0" applyNumberFormat="1" applyFont="1" applyFill="1" applyBorder="1"/>
    <xf numFmtId="164" fontId="2" fillId="4" borderId="2" xfId="0" applyNumberFormat="1" applyFont="1" applyFill="1" applyBorder="1"/>
    <xf numFmtId="165" fontId="2" fillId="4" borderId="2" xfId="0" applyNumberFormat="1" applyFont="1" applyFill="1" applyBorder="1"/>
    <xf numFmtId="166" fontId="2" fillId="4" borderId="2" xfId="0" applyNumberFormat="1" applyFont="1" applyFill="1" applyBorder="1"/>
    <xf numFmtId="167" fontId="2" fillId="4" borderId="2" xfId="0" applyNumberFormat="1" applyFont="1" applyFill="1" applyBorder="1"/>
    <xf numFmtId="40" fontId="2" fillId="4" borderId="2" xfId="0" applyNumberFormat="1" applyFont="1" applyFill="1" applyBorder="1"/>
    <xf numFmtId="168" fontId="2" fillId="4" borderId="2" xfId="0" applyNumberFormat="1" applyFont="1" applyFill="1" applyBorder="1"/>
    <xf numFmtId="0" fontId="2" fillId="4" borderId="2" xfId="0" applyFont="1" applyFill="1" applyBorder="1" applyAlignment="1">
      <alignment horizontal="right"/>
    </xf>
    <xf numFmtId="0" fontId="2" fillId="4" borderId="3" xfId="0" applyFont="1" applyFill="1" applyBorder="1"/>
    <xf numFmtId="14" fontId="2" fillId="4" borderId="3" xfId="0" applyNumberFormat="1" applyFont="1" applyFill="1" applyBorder="1"/>
    <xf numFmtId="164" fontId="2" fillId="4" borderId="3" xfId="0" applyNumberFormat="1" applyFont="1" applyFill="1" applyBorder="1"/>
    <xf numFmtId="165" fontId="2" fillId="4" borderId="3" xfId="0" applyNumberFormat="1" applyFont="1" applyFill="1" applyBorder="1"/>
    <xf numFmtId="167" fontId="2" fillId="4" borderId="3" xfId="0" applyNumberFormat="1" applyFont="1" applyFill="1" applyBorder="1"/>
    <xf numFmtId="40" fontId="2" fillId="4" borderId="3" xfId="0" applyNumberFormat="1" applyFont="1" applyFill="1" applyBorder="1"/>
    <xf numFmtId="168" fontId="2" fillId="4" borderId="3" xfId="0" applyNumberFormat="1" applyFont="1" applyFill="1" applyBorder="1"/>
    <xf numFmtId="0" fontId="2" fillId="4" borderId="3" xfId="0" applyFont="1" applyFill="1" applyBorder="1" applyAlignment="1">
      <alignment horizontal="right"/>
    </xf>
    <xf numFmtId="169" fontId="2" fillId="4" borderId="3" xfId="0" applyNumberFormat="1" applyFont="1" applyFill="1" applyBorder="1"/>
    <xf numFmtId="0" fontId="3" fillId="0" borderId="1" xfId="0" applyFont="1" applyBorder="1"/>
    <xf numFmtId="170" fontId="3" fillId="0" borderId="1" xfId="0" applyNumberFormat="1" applyFont="1" applyBorder="1"/>
    <xf numFmtId="8" fontId="3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5"/>
  <sheetViews>
    <sheetView tabSelected="1" workbookViewId="0">
      <selection activeCell="B16" sqref="B16"/>
    </sheetView>
  </sheetViews>
  <sheetFormatPr defaultRowHeight="14.4" x14ac:dyDescent="0.3"/>
  <cols>
    <col min="1" max="1" width="14.33203125" bestFit="1" customWidth="1" collapsed="1"/>
    <col min="2" max="2" width="21.5546875" bestFit="1" customWidth="1" collapsed="1"/>
    <col min="3" max="3" width="10.6640625" bestFit="1" customWidth="1" collapsed="1"/>
    <col min="4" max="4" width="10.88671875" bestFit="1" customWidth="1" collapsed="1"/>
    <col min="5" max="5" width="5.5546875" bestFit="1" customWidth="1" collapsed="1"/>
    <col min="6" max="6" width="17.33203125" bestFit="1" customWidth="1" collapsed="1"/>
    <col min="7" max="7" width="10.88671875" bestFit="1" customWidth="1" collapsed="1"/>
    <col min="8" max="8" width="14.6640625" bestFit="1" customWidth="1" collapsed="1"/>
    <col min="9" max="9" width="12.88671875" bestFit="1" customWidth="1" collapsed="1"/>
    <col min="10" max="10" width="13.44140625" bestFit="1" customWidth="1" collapsed="1"/>
    <col min="11" max="11" width="13.33203125" bestFit="1" customWidth="1" collapsed="1"/>
    <col min="12" max="12" width="14.44140625" bestFit="1" customWidth="1" collapsed="1"/>
    <col min="13" max="13" width="11.109375" bestFit="1" customWidth="1" collapsed="1"/>
    <col min="14" max="14" width="6.44140625" bestFit="1" customWidth="1" collapsed="1"/>
    <col min="15" max="15" width="14.33203125" bestFit="1" customWidth="1" collapsed="1"/>
    <col min="16" max="16" width="10.88671875" bestFit="1" customWidth="1" collapsed="1"/>
    <col min="17" max="17" width="10" bestFit="1" customWidth="1" collapsed="1"/>
    <col min="18" max="18" width="12" bestFit="1" customWidth="1" collapsed="1"/>
    <col min="19" max="19" width="11.88671875" bestFit="1" customWidth="1" collapsed="1"/>
    <col min="20" max="20" width="11.6640625" bestFit="1" customWidth="1" collapsed="1"/>
    <col min="21" max="21" width="8.6640625" bestFit="1" customWidth="1" collapsed="1"/>
    <col min="22" max="22" width="11.88671875" bestFit="1" customWidth="1" collapsed="1"/>
    <col min="23" max="23" width="19.44140625" bestFit="1" customWidth="1" collapsed="1"/>
    <col min="24" max="24" width="16" bestFit="1" customWidth="1" collapsed="1"/>
    <col min="25" max="25" width="6.88671875" bestFit="1" customWidth="1" collapsed="1"/>
    <col min="26" max="26" width="6.44140625" bestFit="1" customWidth="1" collapsed="1"/>
    <col min="27" max="27" width="14.44140625" bestFit="1" customWidth="1" collapsed="1"/>
    <col min="28" max="28" width="9.44140625" bestFit="1" customWidth="1" collapsed="1"/>
    <col min="29" max="29" width="5.44140625" bestFit="1" customWidth="1" collapsed="1"/>
    <col min="30" max="30" width="12.5546875" bestFit="1" customWidth="1" collapsed="1"/>
    <col min="31" max="32" width="12.44140625" bestFit="1" customWidth="1" collapsed="1"/>
    <col min="33" max="33" width="18" bestFit="1" customWidth="1" collapsed="1"/>
    <col min="34" max="34" width="6.88671875" bestFit="1" customWidth="1" collapsed="1"/>
    <col min="35" max="35" width="13.109375" bestFit="1" customWidth="1" collapsed="1"/>
    <col min="36" max="36" width="6.5546875" bestFit="1" customWidth="1" collapsed="1"/>
    <col min="37" max="37" width="19.88671875" bestFit="1" customWidth="1" collapsed="1"/>
    <col min="38" max="38" width="16.44140625" bestFit="1" customWidth="1" collapsed="1"/>
    <col min="39" max="39" width="15.44140625" bestFit="1" customWidth="1" collapsed="1"/>
    <col min="40" max="40" width="11" bestFit="1" customWidth="1" collapsed="1"/>
    <col min="41" max="41" width="16.88671875" bestFit="1" customWidth="1" collapsed="1"/>
    <col min="42" max="42" width="21.5546875" bestFit="1" customWidth="1" collapsed="1"/>
    <col min="43" max="43" width="21" bestFit="1" customWidth="1" collapsed="1"/>
    <col min="44" max="44" width="16.5546875" bestFit="1" customWidth="1" collapsed="1"/>
  </cols>
  <sheetData>
    <row r="1" spans="1:44" x14ac:dyDescent="0.3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11</v>
      </c>
      <c r="M1" s="5" t="s">
        <v>12</v>
      </c>
      <c r="N1" s="6" t="s">
        <v>13</v>
      </c>
      <c r="O1" s="7" t="s">
        <v>14</v>
      </c>
      <c r="P1" s="7" t="s">
        <v>15</v>
      </c>
      <c r="Q1" s="3" t="s">
        <v>16</v>
      </c>
      <c r="R1" s="3" t="s">
        <v>17</v>
      </c>
      <c r="S1" s="8" t="s">
        <v>18</v>
      </c>
      <c r="T1" s="7" t="s">
        <v>19</v>
      </c>
      <c r="U1" s="9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</row>
    <row r="2" spans="1:44" x14ac:dyDescent="0.3">
      <c r="A2" s="10" t="s">
        <v>44</v>
      </c>
      <c r="B2" s="10" t="s">
        <v>45</v>
      </c>
      <c r="C2" s="11">
        <v>45521</v>
      </c>
      <c r="D2" s="12">
        <v>365000</v>
      </c>
      <c r="E2" s="10" t="s">
        <v>46</v>
      </c>
      <c r="F2" s="10" t="s">
        <v>47</v>
      </c>
      <c r="G2" s="12">
        <v>365000</v>
      </c>
      <c r="H2" s="12">
        <v>158100</v>
      </c>
      <c r="I2" s="13">
        <f>H2/G2*100</f>
        <v>43.315068493150683</v>
      </c>
      <c r="J2" s="12">
        <v>260866</v>
      </c>
      <c r="K2" s="12">
        <f>G2-197866</f>
        <v>167134</v>
      </c>
      <c r="L2" s="12">
        <v>63000</v>
      </c>
      <c r="M2" s="14">
        <v>105</v>
      </c>
      <c r="N2" s="15">
        <v>150</v>
      </c>
      <c r="O2" s="16">
        <v>0.36199999999999999</v>
      </c>
      <c r="P2" s="16">
        <v>0.36199999999999999</v>
      </c>
      <c r="Q2" s="12">
        <f>K2/M2</f>
        <v>1591.7523809523809</v>
      </c>
      <c r="R2" s="12">
        <f>K2/O2</f>
        <v>461696.13259668509</v>
      </c>
      <c r="S2" s="17">
        <f>K2/O2/43560</f>
        <v>10.599084770355489</v>
      </c>
      <c r="T2" s="16">
        <v>105</v>
      </c>
      <c r="U2" s="18" t="s">
        <v>48</v>
      </c>
      <c r="V2" s="10" t="s">
        <v>49</v>
      </c>
      <c r="W2" s="10" t="s">
        <v>50</v>
      </c>
      <c r="X2" s="10" t="s">
        <v>51</v>
      </c>
      <c r="Y2" s="10">
        <v>0</v>
      </c>
      <c r="Z2" s="10">
        <v>0</v>
      </c>
      <c r="AA2" s="10" t="s">
        <v>52</v>
      </c>
      <c r="AB2" s="10" t="s">
        <v>50</v>
      </c>
      <c r="AC2" s="10" t="s">
        <v>53</v>
      </c>
      <c r="AD2" s="10" t="s">
        <v>54</v>
      </c>
      <c r="AE2" s="10"/>
      <c r="AF2" s="10"/>
      <c r="AG2" s="10" t="s">
        <v>50</v>
      </c>
      <c r="AH2" s="10" t="s">
        <v>50</v>
      </c>
      <c r="AI2" s="10" t="s">
        <v>50</v>
      </c>
      <c r="AJ2" s="10" t="s">
        <v>50</v>
      </c>
      <c r="AK2" s="10" t="s">
        <v>50</v>
      </c>
      <c r="AL2" s="10" t="s">
        <v>50</v>
      </c>
      <c r="AM2" s="10" t="s">
        <v>50</v>
      </c>
      <c r="AN2" s="10" t="s">
        <v>50</v>
      </c>
      <c r="AO2" s="10" t="s">
        <v>50</v>
      </c>
      <c r="AP2" s="10" t="s">
        <v>50</v>
      </c>
      <c r="AQ2" s="10" t="s">
        <v>50</v>
      </c>
      <c r="AR2" s="10" t="s">
        <v>50</v>
      </c>
    </row>
    <row r="3" spans="1:44" x14ac:dyDescent="0.3">
      <c r="A3" s="10" t="s">
        <v>55</v>
      </c>
      <c r="B3" s="10" t="s">
        <v>56</v>
      </c>
      <c r="C3" s="11">
        <v>45485</v>
      </c>
      <c r="D3" s="12">
        <v>247500</v>
      </c>
      <c r="E3" s="10" t="s">
        <v>46</v>
      </c>
      <c r="F3" s="10" t="s">
        <v>47</v>
      </c>
      <c r="G3" s="12">
        <v>247500</v>
      </c>
      <c r="H3" s="12">
        <v>73000</v>
      </c>
      <c r="I3" s="13">
        <f>H3/G3*100</f>
        <v>29.494949494949495</v>
      </c>
      <c r="J3" s="12">
        <v>182784</v>
      </c>
      <c r="K3" s="12">
        <f>G3-127584</f>
        <v>119916</v>
      </c>
      <c r="L3" s="12">
        <v>55200</v>
      </c>
      <c r="M3" s="14">
        <v>92</v>
      </c>
      <c r="N3" s="15">
        <v>164</v>
      </c>
      <c r="O3" s="16">
        <v>0.34599999999999997</v>
      </c>
      <c r="P3" s="16">
        <v>0.34599999999999997</v>
      </c>
      <c r="Q3" s="12">
        <f>K3/M3</f>
        <v>1303.4347826086957</v>
      </c>
      <c r="R3" s="12">
        <f>K3/O3</f>
        <v>346578.03468208096</v>
      </c>
      <c r="S3" s="17">
        <f>K3/O3/43560</f>
        <v>7.9563368843452933</v>
      </c>
      <c r="T3" s="16">
        <v>92</v>
      </c>
      <c r="U3" s="18" t="s">
        <v>48</v>
      </c>
      <c r="V3" s="10" t="s">
        <v>57</v>
      </c>
      <c r="W3" s="10" t="s">
        <v>50</v>
      </c>
      <c r="X3" s="10" t="s">
        <v>51</v>
      </c>
      <c r="Y3" s="10">
        <v>0</v>
      </c>
      <c r="Z3" s="10">
        <v>0</v>
      </c>
      <c r="AA3" s="10" t="s">
        <v>58</v>
      </c>
      <c r="AB3" s="10" t="s">
        <v>50</v>
      </c>
      <c r="AC3" s="10" t="s">
        <v>53</v>
      </c>
      <c r="AD3" s="10" t="s">
        <v>59</v>
      </c>
      <c r="AE3" s="10"/>
      <c r="AF3" s="10"/>
      <c r="AG3" s="10" t="s">
        <v>50</v>
      </c>
      <c r="AH3" s="10" t="s">
        <v>50</v>
      </c>
      <c r="AI3" s="10" t="s">
        <v>50</v>
      </c>
      <c r="AJ3" s="10" t="s">
        <v>50</v>
      </c>
      <c r="AK3" s="10" t="s">
        <v>50</v>
      </c>
      <c r="AL3" s="10" t="s">
        <v>50</v>
      </c>
      <c r="AM3" s="10" t="s">
        <v>50</v>
      </c>
      <c r="AN3" s="10" t="s">
        <v>50</v>
      </c>
      <c r="AO3" s="10" t="s">
        <v>50</v>
      </c>
      <c r="AP3" s="10" t="s">
        <v>50</v>
      </c>
      <c r="AQ3" s="10" t="s">
        <v>50</v>
      </c>
      <c r="AR3" s="10" t="s">
        <v>50</v>
      </c>
    </row>
    <row r="4" spans="1:44" x14ac:dyDescent="0.3">
      <c r="A4" s="19" t="s">
        <v>60</v>
      </c>
      <c r="B4" s="19" t="s">
        <v>61</v>
      </c>
      <c r="C4" s="20">
        <v>45308</v>
      </c>
      <c r="D4" s="21">
        <v>221500</v>
      </c>
      <c r="E4" s="19" t="s">
        <v>46</v>
      </c>
      <c r="F4" s="19" t="s">
        <v>47</v>
      </c>
      <c r="G4" s="21">
        <v>221500</v>
      </c>
      <c r="H4" s="21">
        <v>139300</v>
      </c>
      <c r="I4" s="22">
        <f>H4/G4*100</f>
        <v>62.889390519187359</v>
      </c>
      <c r="J4" s="21">
        <v>265114</v>
      </c>
      <c r="K4" s="21">
        <f>G4-201514</f>
        <v>19986</v>
      </c>
      <c r="L4" s="21">
        <v>63600</v>
      </c>
      <c r="M4" s="23">
        <v>106</v>
      </c>
      <c r="N4" s="24">
        <v>290</v>
      </c>
      <c r="O4" s="25">
        <v>0.70599999999999996</v>
      </c>
      <c r="P4" s="25">
        <v>0.70599999999999996</v>
      </c>
      <c r="Q4" s="21">
        <f>K4/M4</f>
        <v>188.54716981132074</v>
      </c>
      <c r="R4" s="21">
        <f>K4/O4</f>
        <v>28308.781869688388</v>
      </c>
      <c r="S4" s="26">
        <f>K4/O4/43560</f>
        <v>0.64988020821139547</v>
      </c>
      <c r="T4" s="25">
        <v>106</v>
      </c>
      <c r="U4" s="27" t="s">
        <v>48</v>
      </c>
      <c r="V4" s="19" t="s">
        <v>62</v>
      </c>
      <c r="W4" s="19" t="s">
        <v>50</v>
      </c>
      <c r="X4" s="19" t="s">
        <v>51</v>
      </c>
      <c r="Y4" s="19">
        <v>1</v>
      </c>
      <c r="Z4" s="19">
        <v>0</v>
      </c>
      <c r="AA4" s="19" t="s">
        <v>63</v>
      </c>
      <c r="AB4" s="19" t="s">
        <v>50</v>
      </c>
      <c r="AC4" s="19" t="s">
        <v>53</v>
      </c>
      <c r="AD4" s="19" t="s">
        <v>59</v>
      </c>
      <c r="AE4" s="19"/>
      <c r="AF4" s="19"/>
      <c r="AG4" s="19" t="s">
        <v>50</v>
      </c>
      <c r="AH4" s="19" t="s">
        <v>50</v>
      </c>
      <c r="AI4" s="19" t="s">
        <v>50</v>
      </c>
      <c r="AJ4" s="19" t="s">
        <v>50</v>
      </c>
      <c r="AK4" s="19" t="s">
        <v>50</v>
      </c>
      <c r="AL4" s="19" t="s">
        <v>50</v>
      </c>
      <c r="AM4" s="19" t="s">
        <v>50</v>
      </c>
      <c r="AN4" s="19" t="s">
        <v>50</v>
      </c>
      <c r="AO4" s="19" t="s">
        <v>50</v>
      </c>
      <c r="AP4" s="19" t="s">
        <v>50</v>
      </c>
      <c r="AQ4" s="19" t="s">
        <v>50</v>
      </c>
      <c r="AR4" s="19" t="s">
        <v>50</v>
      </c>
    </row>
    <row r="5" spans="1:44" x14ac:dyDescent="0.3">
      <c r="A5" s="19" t="s">
        <v>60</v>
      </c>
      <c r="B5" s="19" t="s">
        <v>61</v>
      </c>
      <c r="C5" s="20">
        <v>45516</v>
      </c>
      <c r="D5" s="21">
        <v>295000</v>
      </c>
      <c r="E5" s="19" t="s">
        <v>46</v>
      </c>
      <c r="F5" s="19" t="s">
        <v>47</v>
      </c>
      <c r="G5" s="21">
        <v>295000</v>
      </c>
      <c r="H5" s="21">
        <v>158000</v>
      </c>
      <c r="I5" s="22">
        <f>H5/G5*100</f>
        <v>53.559322033898304</v>
      </c>
      <c r="J5" s="21">
        <v>265114</v>
      </c>
      <c r="K5" s="21">
        <f>G5-201514</f>
        <v>93486</v>
      </c>
      <c r="L5" s="21">
        <v>63600</v>
      </c>
      <c r="M5" s="23">
        <v>106</v>
      </c>
      <c r="N5" s="24">
        <v>290</v>
      </c>
      <c r="O5" s="25">
        <v>0.70599999999999996</v>
      </c>
      <c r="P5" s="25">
        <v>0.70599999999999996</v>
      </c>
      <c r="Q5" s="21">
        <f>K5/M5</f>
        <v>881.94339622641508</v>
      </c>
      <c r="R5" s="21">
        <f>K5/O5</f>
        <v>132416.43059490086</v>
      </c>
      <c r="S5" s="26">
        <f>K5/O5/43560</f>
        <v>3.0398629613154466</v>
      </c>
      <c r="T5" s="25">
        <v>106</v>
      </c>
      <c r="U5" s="27" t="s">
        <v>48</v>
      </c>
      <c r="V5" s="19" t="s">
        <v>64</v>
      </c>
      <c r="W5" s="19" t="s">
        <v>50</v>
      </c>
      <c r="X5" s="19" t="s">
        <v>51</v>
      </c>
      <c r="Y5" s="19">
        <v>1</v>
      </c>
      <c r="Z5" s="19">
        <v>0</v>
      </c>
      <c r="AA5" s="19" t="s">
        <v>63</v>
      </c>
      <c r="AB5" s="19" t="s">
        <v>50</v>
      </c>
      <c r="AC5" s="19" t="s">
        <v>53</v>
      </c>
      <c r="AD5" s="19" t="s">
        <v>59</v>
      </c>
      <c r="AE5" s="19"/>
      <c r="AF5" s="19"/>
      <c r="AG5" s="19" t="s">
        <v>50</v>
      </c>
      <c r="AH5" s="19" t="s">
        <v>50</v>
      </c>
      <c r="AI5" s="19" t="s">
        <v>50</v>
      </c>
      <c r="AJ5" s="19" t="s">
        <v>50</v>
      </c>
      <c r="AK5" s="19" t="s">
        <v>50</v>
      </c>
      <c r="AL5" s="19" t="s">
        <v>50</v>
      </c>
      <c r="AM5" s="19" t="s">
        <v>50</v>
      </c>
      <c r="AN5" s="19" t="s">
        <v>50</v>
      </c>
      <c r="AO5" s="19" t="s">
        <v>50</v>
      </c>
      <c r="AP5" s="19" t="s">
        <v>50</v>
      </c>
      <c r="AQ5" s="19" t="s">
        <v>50</v>
      </c>
      <c r="AR5" s="19" t="s">
        <v>50</v>
      </c>
    </row>
    <row r="6" spans="1:44" x14ac:dyDescent="0.3">
      <c r="A6" s="10" t="s">
        <v>65</v>
      </c>
      <c r="B6" s="10" t="s">
        <v>66</v>
      </c>
      <c r="C6" s="11">
        <v>45576</v>
      </c>
      <c r="D6" s="12">
        <v>353000</v>
      </c>
      <c r="E6" s="10" t="s">
        <v>46</v>
      </c>
      <c r="F6" s="10" t="s">
        <v>47</v>
      </c>
      <c r="G6" s="12">
        <v>353000</v>
      </c>
      <c r="H6" s="12">
        <v>156300</v>
      </c>
      <c r="I6" s="13">
        <f>H6/G6*100</f>
        <v>44.277620396600561</v>
      </c>
      <c r="J6" s="12">
        <v>280400</v>
      </c>
      <c r="K6" s="12">
        <f>G6-179000</f>
        <v>174000</v>
      </c>
      <c r="L6" s="12">
        <v>101400</v>
      </c>
      <c r="M6" s="14">
        <v>357</v>
      </c>
      <c r="N6" s="15">
        <v>250</v>
      </c>
      <c r="O6" s="16">
        <v>0.97</v>
      </c>
      <c r="P6" s="16">
        <v>0.97</v>
      </c>
      <c r="Q6" s="12">
        <f>K6/M6</f>
        <v>487.39495798319325</v>
      </c>
      <c r="R6" s="12">
        <f>K6/O6</f>
        <v>179381.44329896907</v>
      </c>
      <c r="S6" s="17">
        <f>K6/O6/43560</f>
        <v>4.1180312970378576</v>
      </c>
      <c r="T6" s="16">
        <v>169</v>
      </c>
      <c r="U6" s="18" t="s">
        <v>48</v>
      </c>
      <c r="V6" s="10" t="s">
        <v>67</v>
      </c>
      <c r="W6" s="10" t="s">
        <v>50</v>
      </c>
      <c r="X6" s="10" t="s">
        <v>51</v>
      </c>
      <c r="Y6" s="10">
        <v>1</v>
      </c>
      <c r="Z6" s="10">
        <v>0</v>
      </c>
      <c r="AA6" s="10" t="s">
        <v>68</v>
      </c>
      <c r="AB6" s="10" t="s">
        <v>50</v>
      </c>
      <c r="AC6" s="10" t="s">
        <v>53</v>
      </c>
      <c r="AD6" s="10" t="s">
        <v>59</v>
      </c>
      <c r="AE6" s="10"/>
      <c r="AF6" s="10"/>
      <c r="AG6" s="10" t="s">
        <v>50</v>
      </c>
      <c r="AH6" s="10" t="s">
        <v>50</v>
      </c>
      <c r="AI6" s="10" t="s">
        <v>50</v>
      </c>
      <c r="AJ6" s="10" t="s">
        <v>50</v>
      </c>
      <c r="AK6" s="10" t="s">
        <v>50</v>
      </c>
      <c r="AL6" s="10" t="s">
        <v>50</v>
      </c>
      <c r="AM6" s="10" t="s">
        <v>50</v>
      </c>
      <c r="AN6" s="10" t="s">
        <v>50</v>
      </c>
      <c r="AO6" s="10" t="s">
        <v>50</v>
      </c>
      <c r="AP6" s="10" t="s">
        <v>50</v>
      </c>
      <c r="AQ6" s="10" t="s">
        <v>50</v>
      </c>
      <c r="AR6" s="10" t="s">
        <v>50</v>
      </c>
    </row>
    <row r="7" spans="1:44" x14ac:dyDescent="0.3">
      <c r="A7" s="37"/>
      <c r="B7" s="37"/>
      <c r="C7" s="38" t="s">
        <v>69</v>
      </c>
      <c r="D7" s="39">
        <f>+SUM(D2:D6)</f>
        <v>1482000</v>
      </c>
      <c r="E7" s="37"/>
      <c r="F7" s="37"/>
      <c r="G7" s="39">
        <f>+SUM(G2:G6)</f>
        <v>1482000</v>
      </c>
      <c r="H7" s="39">
        <f>+SUM(H2:H6)</f>
        <v>684700</v>
      </c>
      <c r="I7" s="40"/>
      <c r="J7" s="39">
        <f>+SUM(J2:J6)</f>
        <v>1254278</v>
      </c>
      <c r="K7" s="39">
        <f>+SUM(K2:K6)</f>
        <v>574522</v>
      </c>
      <c r="L7" s="39">
        <f>+SUM(L2:L6)</f>
        <v>346800</v>
      </c>
      <c r="M7" s="41">
        <f>+SUM(M2:M6)</f>
        <v>766</v>
      </c>
      <c r="N7" s="42"/>
      <c r="O7" s="43">
        <f>+SUM(O2:O6)</f>
        <v>3.09</v>
      </c>
      <c r="P7" s="43">
        <f>+SUM(P2:P6)</f>
        <v>3.09</v>
      </c>
      <c r="Q7" s="39"/>
      <c r="R7" s="39"/>
      <c r="S7" s="44"/>
      <c r="T7" s="43"/>
      <c r="U7" s="45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</row>
    <row r="8" spans="1:44" x14ac:dyDescent="0.3">
      <c r="A8" s="28"/>
      <c r="B8" s="28"/>
      <c r="C8" s="29"/>
      <c r="D8" s="30"/>
      <c r="E8" s="28"/>
      <c r="F8" s="28"/>
      <c r="G8" s="30"/>
      <c r="H8" s="30" t="s">
        <v>70</v>
      </c>
      <c r="I8" s="31">
        <f>H7/G7*100</f>
        <v>46.201079622132255</v>
      </c>
      <c r="J8" s="30"/>
      <c r="K8" s="30"/>
      <c r="L8" s="30" t="s">
        <v>72</v>
      </c>
      <c r="M8" s="32"/>
      <c r="N8" s="33"/>
      <c r="O8" s="34" t="s">
        <v>72</v>
      </c>
      <c r="P8" s="34"/>
      <c r="Q8" s="30"/>
      <c r="R8" s="30" t="s">
        <v>72</v>
      </c>
      <c r="S8" s="35"/>
      <c r="T8" s="34"/>
      <c r="U8" s="36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</row>
    <row r="9" spans="1:44" x14ac:dyDescent="0.3">
      <c r="A9" s="46"/>
      <c r="B9" s="46"/>
      <c r="C9" s="47"/>
      <c r="D9" s="48"/>
      <c r="E9" s="46"/>
      <c r="F9" s="46"/>
      <c r="G9" s="48"/>
      <c r="H9" s="48" t="s">
        <v>71</v>
      </c>
      <c r="I9" s="49">
        <f>STDEV(I2:I6)</f>
        <v>12.474833135153604</v>
      </c>
      <c r="J9" s="48"/>
      <c r="K9" s="48"/>
      <c r="L9" s="48" t="s">
        <v>73</v>
      </c>
      <c r="M9" s="54">
        <f>K7/M7</f>
        <v>750.02872062663187</v>
      </c>
      <c r="N9" s="50"/>
      <c r="O9" s="51" t="s">
        <v>74</v>
      </c>
      <c r="P9" s="51">
        <f>K7/O7</f>
        <v>185929.44983818772</v>
      </c>
      <c r="Q9" s="48"/>
      <c r="R9" s="48" t="s">
        <v>75</v>
      </c>
      <c r="S9" s="52">
        <f>K7/O7/43560</f>
        <v>4.2683528429336022</v>
      </c>
      <c r="T9" s="51"/>
      <c r="U9" s="53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</row>
    <row r="11" spans="1:44" ht="15.6" x14ac:dyDescent="0.3">
      <c r="B11" s="55" t="s">
        <v>78</v>
      </c>
      <c r="C11" s="55"/>
      <c r="D11" s="56"/>
    </row>
    <row r="12" spans="1:44" ht="15.6" x14ac:dyDescent="0.3">
      <c r="B12" s="55" t="s">
        <v>76</v>
      </c>
      <c r="C12" s="55"/>
      <c r="D12" s="56"/>
    </row>
    <row r="13" spans="1:44" ht="15.6" x14ac:dyDescent="0.3">
      <c r="B13" s="55" t="s">
        <v>79</v>
      </c>
      <c r="C13" s="57">
        <v>750</v>
      </c>
      <c r="D13" s="56" t="s">
        <v>77</v>
      </c>
    </row>
    <row r="14" spans="1:44" ht="15.6" x14ac:dyDescent="0.3">
      <c r="B14" s="55" t="s">
        <v>80</v>
      </c>
      <c r="C14" s="57">
        <v>650</v>
      </c>
      <c r="D14" s="56" t="s">
        <v>77</v>
      </c>
    </row>
    <row r="15" spans="1:44" ht="15.6" x14ac:dyDescent="0.3">
      <c r="B15" s="55"/>
      <c r="C15" s="55"/>
      <c r="D15" s="56"/>
    </row>
  </sheetData>
  <sheetProtection algorithmName="SHA-512" hashValue="pO6AobLXJuyzeHWREektAMZ2M4x546RB6G80tzVlclvFU8g83seMhBCaNfBGkzXZ2vMfOdgK3OKaZgS4DsDOtA==" saltValue="0JjH479seOYixIlLQwQ9N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Land Analysis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Brandi Clark</cp:lastModifiedBy>
  <dcterms:created xsi:type="dcterms:W3CDTF">2026-01-27T16:47:35Z</dcterms:created>
  <dcterms:modified xsi:type="dcterms:W3CDTF">2026-03-09T13:17:37Z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2.5.5</vt:lpwstr>
  </property>
</Properties>
</file>