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E54CBA7AE8F9802305E155170D306DA985839F51" xr6:coauthVersionLast="47" xr6:coauthVersionMax="47" xr10:uidLastSave="{770568C3-09F5-4332-A2E2-0EB05CA891FF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J25" i="1"/>
  <c r="H25" i="1"/>
  <c r="G25" i="1"/>
  <c r="D25" i="1"/>
  <c r="L2" i="1"/>
  <c r="P2" i="1" s="1"/>
  <c r="I2" i="1"/>
  <c r="L6" i="1"/>
  <c r="P6" i="1" s="1"/>
  <c r="I6" i="1"/>
  <c r="L13" i="1"/>
  <c r="N13" i="1" s="1"/>
  <c r="I13" i="1"/>
  <c r="L5" i="1"/>
  <c r="N5" i="1" s="1"/>
  <c r="I5" i="1"/>
  <c r="L8" i="1"/>
  <c r="N8" i="1" s="1"/>
  <c r="I8" i="1"/>
  <c r="L23" i="1"/>
  <c r="N23" i="1" s="1"/>
  <c r="I23" i="1"/>
  <c r="L24" i="1"/>
  <c r="N24" i="1" s="1"/>
  <c r="I24" i="1"/>
  <c r="L7" i="1"/>
  <c r="P7" i="1" s="1"/>
  <c r="I7" i="1"/>
  <c r="N20" i="1"/>
  <c r="L20" i="1"/>
  <c r="P20" i="1" s="1"/>
  <c r="I20" i="1"/>
  <c r="L3" i="1"/>
  <c r="N3" i="1" s="1"/>
  <c r="I3" i="1"/>
  <c r="L17" i="1"/>
  <c r="N17" i="1" s="1"/>
  <c r="I17" i="1"/>
  <c r="L10" i="1"/>
  <c r="N10" i="1" s="1"/>
  <c r="I10" i="1"/>
  <c r="L9" i="1"/>
  <c r="N9" i="1" s="1"/>
  <c r="I9" i="1"/>
  <c r="L12" i="1"/>
  <c r="N12" i="1" s="1"/>
  <c r="I12" i="1"/>
  <c r="L19" i="1"/>
  <c r="N19" i="1" s="1"/>
  <c r="I19" i="1"/>
  <c r="L14" i="1"/>
  <c r="P14" i="1" s="1"/>
  <c r="I14" i="1"/>
  <c r="L4" i="1"/>
  <c r="P4" i="1" s="1"/>
  <c r="I4" i="1"/>
  <c r="L22" i="1"/>
  <c r="N22" i="1" s="1"/>
  <c r="I22" i="1"/>
  <c r="L18" i="1"/>
  <c r="N18" i="1" s="1"/>
  <c r="I18" i="1"/>
  <c r="L21" i="1"/>
  <c r="P21" i="1" s="1"/>
  <c r="I21" i="1"/>
  <c r="L16" i="1"/>
  <c r="P16" i="1" s="1"/>
  <c r="I16" i="1"/>
  <c r="L11" i="1"/>
  <c r="P11" i="1" s="1"/>
  <c r="I11" i="1"/>
  <c r="L15" i="1"/>
  <c r="P15" i="1" s="1"/>
  <c r="I15" i="1"/>
  <c r="P23" i="1" l="1"/>
  <c r="N14" i="1"/>
  <c r="I26" i="1"/>
  <c r="N15" i="1"/>
  <c r="P24" i="1"/>
  <c r="N2" i="1"/>
  <c r="N16" i="1"/>
  <c r="N4" i="1"/>
  <c r="N21" i="1"/>
  <c r="N7" i="1"/>
  <c r="N6" i="1"/>
  <c r="P12" i="1"/>
  <c r="N11" i="1"/>
  <c r="P10" i="1"/>
  <c r="P8" i="1"/>
  <c r="I27" i="1"/>
  <c r="P19" i="1"/>
  <c r="P9" i="1"/>
  <c r="P18" i="1"/>
  <c r="P17" i="1"/>
  <c r="P5" i="1"/>
  <c r="L25" i="1"/>
  <c r="N26" i="1" s="1"/>
  <c r="P3" i="1"/>
  <c r="P13" i="1"/>
  <c r="P22" i="1"/>
  <c r="N27" i="1" l="1"/>
  <c r="R25" i="1" s="1"/>
  <c r="P25" i="1"/>
  <c r="Q26" i="1"/>
  <c r="R2" i="1"/>
  <c r="R12" i="1"/>
  <c r="R6" i="1"/>
  <c r="R20" i="1"/>
  <c r="R4" i="1"/>
  <c r="R13" i="1"/>
  <c r="R22" i="1"/>
  <c r="R8" i="1"/>
  <c r="R10" i="1"/>
  <c r="R19" i="1"/>
  <c r="R16" i="1"/>
  <c r="R24" i="1"/>
  <c r="R23" i="1"/>
  <c r="R9" i="1"/>
  <c r="R21" i="1"/>
  <c r="R17" i="1"/>
  <c r="R18" i="1"/>
  <c r="R3" i="1"/>
  <c r="R7" i="1"/>
  <c r="R14" i="1"/>
  <c r="R11" i="1"/>
  <c r="R5" i="1"/>
  <c r="R15" i="1"/>
  <c r="Q27" i="1" l="1"/>
  <c r="S27" i="1" s="1"/>
</calcChain>
</file>

<file path=xl/sharedStrings.xml><?xml version="1.0" encoding="utf-8"?>
<sst xmlns="http://schemas.openxmlformats.org/spreadsheetml/2006/main" count="627" uniqueCount="113">
  <si>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</si>
  <si>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</si>
  <si>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</si>
  <si>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</si>
  <si>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</si>
  <si>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</si>
  <si>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</si>
  <si>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</si>
  <si>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</si>
  <si>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</si>
  <si>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</si>
  <si>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</si>
  <si>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</si>
  <si>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</si>
  <si>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</si>
  <si>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</si>
  <si>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</si>
  <si>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</si>
  <si>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</si>
  <si>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</si>
  <si>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</si>
  <si>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</si>
  <si>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</si>
  <si>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</si>
  <si>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</si>
  <si>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</si>
  <si>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</si>
  <si>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</si>
  <si>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</si>
  <si>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</si>
  <si>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</si>
  <si>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</si>
  <si>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</si>
  <si>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</si>
  <si>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</si>
  <si>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</si>
  <si>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</si>
  <si>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</si>
  <si>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</si>
  <si>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</si>
  <si>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004-650-001-00</t>
  </si>
  <si>
    <t>401 NILES ST</t>
  </si>
  <si>
    <t>WD</t>
  </si>
  <si>
    <t>03-ARM'S LENGTH</t>
  </si>
  <si>
    <t>'00002</t>
  </si>
  <si>
    <t>RANCH</t>
  </si>
  <si>
    <t/>
  </si>
  <si>
    <t>No</t>
  </si>
  <si>
    <t xml:space="preserve">  /  /    </t>
  </si>
  <si>
    <t>042-326-001-00</t>
  </si>
  <si>
    <t>VILLAGE OF LAKEVIEW</t>
  </si>
  <si>
    <t>401</t>
  </si>
  <si>
    <t>Single Family</t>
  </si>
  <si>
    <t>042-101-009-50</t>
  </si>
  <si>
    <t>223 WASHINGTON ST</t>
  </si>
  <si>
    <t>042-101-010-50</t>
  </si>
  <si>
    <t>105 SECOND ST</t>
  </si>
  <si>
    <t>TWO-STORY</t>
  </si>
  <si>
    <t>PTA</t>
  </si>
  <si>
    <t>042-106-006-00</t>
  </si>
  <si>
    <t>220 FIFTH ST</t>
  </si>
  <si>
    <t>ONE 1/2 STORY</t>
  </si>
  <si>
    <t>042-108-001-00</t>
  </si>
  <si>
    <t>113 W SECOND ST</t>
  </si>
  <si>
    <t>042-111-105-00</t>
  </si>
  <si>
    <t>303 FIFTH ST</t>
  </si>
  <si>
    <t>042-200-026-00</t>
  </si>
  <si>
    <t>248 WISEMAN ST</t>
  </si>
  <si>
    <t>042-270-021-50</t>
  </si>
  <si>
    <t>325 N LINCOLN AVE</t>
  </si>
  <si>
    <t>042-270-025-00</t>
  </si>
  <si>
    <t>111 NORTH ST</t>
  </si>
  <si>
    <t>042-312-001-50</t>
  </si>
  <si>
    <t>406 E SHERMAN ST</t>
  </si>
  <si>
    <t>042-313-001-00</t>
  </si>
  <si>
    <t>306 SHERMAN ST</t>
  </si>
  <si>
    <t>ONE 1/4 STORY</t>
  </si>
  <si>
    <t>042-314-006-00</t>
  </si>
  <si>
    <t>221 FIRST ST</t>
  </si>
  <si>
    <t>042-317-001-50</t>
  </si>
  <si>
    <t>120 MILL ST</t>
  </si>
  <si>
    <t>042-317-011-00</t>
  </si>
  <si>
    <t>106 MILL ST</t>
  </si>
  <si>
    <t>042-318-002-00</t>
  </si>
  <si>
    <t>225 N LINCOLN AVE</t>
  </si>
  <si>
    <t>042-321-001-50</t>
  </si>
  <si>
    <t>232 N ELLIOTT</t>
  </si>
  <si>
    <t>042-322-001-00</t>
  </si>
  <si>
    <t>308 NILES ST</t>
  </si>
  <si>
    <t>042-329-001-00</t>
  </si>
  <si>
    <t>105 NILES ST</t>
  </si>
  <si>
    <t>042-329-004-00</t>
  </si>
  <si>
    <t>133 NILES ST</t>
  </si>
  <si>
    <t>DUPLEX</t>
  </si>
  <si>
    <t>Duplex</t>
  </si>
  <si>
    <t>042-331-002-00</t>
  </si>
  <si>
    <t>708 WASHINGTON ST</t>
  </si>
  <si>
    <t>042-337-007-00</t>
  </si>
  <si>
    <t>824 E RICHARDSON AVE</t>
  </si>
  <si>
    <t>042-612-004-00</t>
  </si>
  <si>
    <t>212 MACOMBER ST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</si>
  <si>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</si>
  <si>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</si>
  <si>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</si>
  <si>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</si>
  <si>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</si>
  <si>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</si>
  <si>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</si>
  <si>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</si>
  <si>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VILLAGE OF LAKVIEW     ECF</t>
  </si>
  <si>
    <t xml:space="preserve">2026 CATO </t>
  </si>
  <si>
    <t>2026 ANALYZED             1.371</t>
  </si>
  <si>
    <t>2026 APPLIED                 1.371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</si>
</sst>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tabSelected="1" topLeftCell="A13" workbookViewId="0">
      <selection activeCell="A34" sqref="A34:XFD38"/>
    </sheetView>
  </sheetViews>
  <sheetFormatPr defaultRowHeight="14.4" x14ac:dyDescent="0.3"/>
  <cols>
    <col min="1" max="1" width="14.33203125" bestFit="1" customWidth="1" collapsed="1"/>
    <col min="2" max="2" width="22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1" bestFit="1" customWidth="1" collapsed="1"/>
    <col min="12" max="12" width="13.5546875" bestFit="1" customWidth="1" collapsed="1"/>
    <col min="13" max="13" width="12.6640625" bestFit="1" customWidth="1" collapsed="1"/>
    <col min="14" max="14" width="6.33203125" bestFit="1" customWidth="1" collapsed="1"/>
    <col min="15" max="15" width="10.109375" bestFit="1" customWidth="1" collapsed="1"/>
    <col min="16" max="16" width="15.5546875" bestFit="1" customWidth="1" collapsed="1"/>
    <col min="17" max="17" width="12" bestFit="1" customWidth="1" collapsed="1"/>
    <col min="18" max="18" width="18.88671875" bestFit="1" customWidth="1" collapsed="1"/>
    <col min="19" max="19" width="14.44140625" bestFit="1" customWidth="1" collapsed="1"/>
    <col min="20" max="20" width="9.44140625" bestFit="1" customWidth="1" collapsed="1"/>
    <col min="21" max="21" width="10.6640625" bestFit="1" customWidth="1" collapsed="1"/>
    <col min="22" max="22" width="11.5546875" bestFit="1" customWidth="1" collapsed="1"/>
    <col min="23" max="23" width="10.44140625" bestFit="1" customWidth="1" collapsed="1"/>
    <col min="24" max="24" width="19.44140625" bestFit="1" customWidth="1" collapsed="1"/>
    <col min="25" max="25" width="21" bestFit="1" customWidth="1" collapsed="1"/>
    <col min="26" max="27" width="13.6640625" bestFit="1" customWidth="1" collapsed="1"/>
    <col min="28" max="28" width="18" bestFit="1" customWidth="1" collapsed="1"/>
    <col min="29" max="29" width="6.88671875" bestFit="1" customWidth="1" collapsed="1"/>
    <col min="30" max="30" width="13.109375" bestFit="1" customWidth="1" collapsed="1"/>
    <col min="31" max="31" width="6.5546875" bestFit="1" customWidth="1" collapsed="1"/>
    <col min="32" max="32" width="19.88671875" bestFit="1" customWidth="1" collapsed="1"/>
    <col min="33" max="33" width="16.44140625" bestFit="1" customWidth="1" collapsed="1"/>
    <col min="34" max="34" width="15.44140625" bestFit="1" customWidth="1" collapsed="1"/>
    <col min="35" max="35" width="11" bestFit="1" customWidth="1" collapsed="1"/>
    <col min="36" max="36" width="16.88671875" bestFit="1" customWidth="1" collapsed="1"/>
    <col min="37" max="37" width="21.5546875" bestFit="1" customWidth="1" collapsed="1"/>
    <col min="38" max="38" width="21" bestFit="1" customWidth="1" collapsed="1"/>
    <col min="39" max="39" width="16.5546875" bestFit="1" customWidth="1" collapsed="1"/>
    <col min="40" max="40" width="18.441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9" t="s">
        <v>99</v>
      </c>
      <c r="B2" s="19" t="s">
        <v>100</v>
      </c>
      <c r="C2" s="20">
        <v>45055</v>
      </c>
      <c r="D2" s="21">
        <v>179900</v>
      </c>
      <c r="E2" s="19" t="s">
        <v>42</v>
      </c>
      <c r="F2" s="19" t="s">
        <v>43</v>
      </c>
      <c r="G2" s="21">
        <v>179900</v>
      </c>
      <c r="H2" s="21">
        <v>60000</v>
      </c>
      <c r="I2" s="22">
        <f t="shared" ref="I2:I24" si="0">H2/G2*100</f>
        <v>33.35186214563646</v>
      </c>
      <c r="J2" s="21">
        <v>160272</v>
      </c>
      <c r="K2" s="21">
        <v>11196</v>
      </c>
      <c r="L2" s="21">
        <f t="shared" ref="L2:L24" si="1">G2-K2</f>
        <v>168704</v>
      </c>
      <c r="M2" s="21">
        <v>117475</v>
      </c>
      <c r="N2" s="23">
        <f t="shared" ref="N2:N24" si="2">L2/M2</f>
        <v>1.4360842732496275</v>
      </c>
      <c r="O2" s="24">
        <v>1106</v>
      </c>
      <c r="P2" s="25">
        <f t="shared" ref="P2:P24" si="3">L2/O2</f>
        <v>152.53526220614827</v>
      </c>
      <c r="Q2" s="26" t="s">
        <v>44</v>
      </c>
      <c r="R2" s="27">
        <f>ABS(N5-N2)*100</f>
        <v>15.30459724387665</v>
      </c>
      <c r="S2" s="19" t="s">
        <v>45</v>
      </c>
      <c r="T2" s="19" t="s">
        <v>46</v>
      </c>
      <c r="U2" s="21">
        <v>7505</v>
      </c>
      <c r="V2" s="19" t="s">
        <v>47</v>
      </c>
      <c r="W2" s="20" t="s">
        <v>48</v>
      </c>
      <c r="X2" s="19" t="s">
        <v>46</v>
      </c>
      <c r="Y2" s="19" t="s">
        <v>50</v>
      </c>
      <c r="Z2" s="19" t="s">
        <v>51</v>
      </c>
      <c r="AA2" s="19">
        <v>58</v>
      </c>
      <c r="AB2" s="19" t="s">
        <v>46</v>
      </c>
      <c r="AC2" s="19" t="s">
        <v>46</v>
      </c>
      <c r="AD2" s="19" t="s">
        <v>46</v>
      </c>
      <c r="AE2" s="19" t="s">
        <v>46</v>
      </c>
      <c r="AF2" s="19" t="s">
        <v>46</v>
      </c>
      <c r="AG2" s="19" t="s">
        <v>46</v>
      </c>
      <c r="AH2" s="19" t="s">
        <v>46</v>
      </c>
      <c r="AI2" s="19" t="s">
        <v>46</v>
      </c>
      <c r="AJ2" s="19" t="s">
        <v>46</v>
      </c>
      <c r="AK2" s="19" t="s">
        <v>46</v>
      </c>
      <c r="AL2" s="19" t="s">
        <v>46</v>
      </c>
      <c r="AM2" s="19" t="s">
        <v>46</v>
      </c>
      <c r="AN2" s="19" t="s">
        <v>52</v>
      </c>
    </row>
    <row r="3" spans="1:40" x14ac:dyDescent="0.3">
      <c r="A3" s="19" t="s">
        <v>81</v>
      </c>
      <c r="B3" s="19" t="s">
        <v>82</v>
      </c>
      <c r="C3" s="20">
        <v>45068</v>
      </c>
      <c r="D3" s="21">
        <v>130000</v>
      </c>
      <c r="E3" s="19" t="s">
        <v>42</v>
      </c>
      <c r="F3" s="19" t="s">
        <v>43</v>
      </c>
      <c r="G3" s="21">
        <v>130000</v>
      </c>
      <c r="H3" s="21">
        <v>54300</v>
      </c>
      <c r="I3" s="22">
        <f t="shared" si="0"/>
        <v>41.769230769230766</v>
      </c>
      <c r="J3" s="21">
        <v>144257</v>
      </c>
      <c r="K3" s="21">
        <v>13494</v>
      </c>
      <c r="L3" s="21">
        <f t="shared" si="1"/>
        <v>116506</v>
      </c>
      <c r="M3" s="21">
        <v>103044</v>
      </c>
      <c r="N3" s="23">
        <f t="shared" si="2"/>
        <v>1.1306432203718799</v>
      </c>
      <c r="O3" s="24">
        <v>1750</v>
      </c>
      <c r="P3" s="25">
        <f t="shared" si="3"/>
        <v>66.574857142857141</v>
      </c>
      <c r="Q3" s="26" t="s">
        <v>44</v>
      </c>
      <c r="R3" s="27">
        <f>ABS(N16-N3)*100</f>
        <v>5.5389841462425426</v>
      </c>
      <c r="S3" s="19" t="s">
        <v>57</v>
      </c>
      <c r="T3" s="19" t="s">
        <v>46</v>
      </c>
      <c r="U3" s="21">
        <v>8465</v>
      </c>
      <c r="V3" s="19" t="s">
        <v>47</v>
      </c>
      <c r="W3" s="20" t="s">
        <v>48</v>
      </c>
      <c r="X3" s="19" t="s">
        <v>46</v>
      </c>
      <c r="Y3" s="19" t="s">
        <v>50</v>
      </c>
      <c r="Z3" s="19" t="s">
        <v>51</v>
      </c>
      <c r="AA3" s="19">
        <v>55</v>
      </c>
      <c r="AB3" s="19" t="s">
        <v>46</v>
      </c>
      <c r="AC3" s="19" t="s">
        <v>46</v>
      </c>
      <c r="AD3" s="19" t="s">
        <v>46</v>
      </c>
      <c r="AE3" s="19" t="s">
        <v>46</v>
      </c>
      <c r="AF3" s="19" t="s">
        <v>46</v>
      </c>
      <c r="AG3" s="19" t="s">
        <v>46</v>
      </c>
      <c r="AH3" s="19" t="s">
        <v>46</v>
      </c>
      <c r="AI3" s="19" t="s">
        <v>46</v>
      </c>
      <c r="AJ3" s="19" t="s">
        <v>46</v>
      </c>
      <c r="AK3" s="19" t="s">
        <v>46</v>
      </c>
      <c r="AL3" s="19" t="s">
        <v>46</v>
      </c>
      <c r="AM3" s="19" t="s">
        <v>46</v>
      </c>
      <c r="AN3" s="19" t="s">
        <v>52</v>
      </c>
    </row>
    <row r="4" spans="1:40" x14ac:dyDescent="0.3">
      <c r="A4" s="10" t="s">
        <v>66</v>
      </c>
      <c r="B4" s="10" t="s">
        <v>67</v>
      </c>
      <c r="C4" s="11">
        <v>45071</v>
      </c>
      <c r="D4" s="12">
        <v>223500</v>
      </c>
      <c r="E4" s="10" t="s">
        <v>42</v>
      </c>
      <c r="F4" s="10" t="s">
        <v>43</v>
      </c>
      <c r="G4" s="12">
        <v>223500</v>
      </c>
      <c r="H4" s="12">
        <v>69200</v>
      </c>
      <c r="I4" s="13">
        <f t="shared" si="0"/>
        <v>30.961968680089484</v>
      </c>
      <c r="J4" s="12">
        <v>255179</v>
      </c>
      <c r="K4" s="12">
        <v>27282</v>
      </c>
      <c r="L4" s="12">
        <f t="shared" si="1"/>
        <v>196218</v>
      </c>
      <c r="M4" s="12">
        <v>179587</v>
      </c>
      <c r="N4" s="14">
        <f t="shared" si="2"/>
        <v>1.0926069258910722</v>
      </c>
      <c r="O4" s="15">
        <v>1584</v>
      </c>
      <c r="P4" s="16">
        <f t="shared" si="3"/>
        <v>123.875</v>
      </c>
      <c r="Q4" s="17" t="s">
        <v>44</v>
      </c>
      <c r="R4" s="18" t="e">
        <f>ABS(#REF!-N4)*100</f>
        <v>#REF!</v>
      </c>
      <c r="S4" s="10" t="s">
        <v>45</v>
      </c>
      <c r="T4" s="10" t="s">
        <v>46</v>
      </c>
      <c r="U4" s="12">
        <v>19950</v>
      </c>
      <c r="V4" s="10" t="s">
        <v>47</v>
      </c>
      <c r="W4" s="11" t="s">
        <v>48</v>
      </c>
      <c r="X4" s="10" t="s">
        <v>46</v>
      </c>
      <c r="Y4" s="10" t="s">
        <v>50</v>
      </c>
      <c r="Z4" s="10" t="s">
        <v>51</v>
      </c>
      <c r="AA4" s="10">
        <v>68</v>
      </c>
      <c r="AB4" s="10" t="s">
        <v>46</v>
      </c>
      <c r="AC4" s="10" t="s">
        <v>46</v>
      </c>
      <c r="AD4" s="10" t="s">
        <v>46</v>
      </c>
      <c r="AE4" s="10" t="s">
        <v>46</v>
      </c>
      <c r="AF4" s="10" t="s">
        <v>46</v>
      </c>
      <c r="AG4" s="10" t="s">
        <v>46</v>
      </c>
      <c r="AH4" s="10" t="s">
        <v>46</v>
      </c>
      <c r="AI4" s="10" t="s">
        <v>46</v>
      </c>
      <c r="AJ4" s="10" t="s">
        <v>46</v>
      </c>
      <c r="AK4" s="10" t="s">
        <v>46</v>
      </c>
      <c r="AL4" s="10" t="s">
        <v>46</v>
      </c>
      <c r="AM4" s="10" t="s">
        <v>46</v>
      </c>
      <c r="AN4" s="10" t="s">
        <v>52</v>
      </c>
    </row>
    <row r="5" spans="1:40" x14ac:dyDescent="0.3">
      <c r="A5" s="19" t="s">
        <v>95</v>
      </c>
      <c r="B5" s="19" t="s">
        <v>96</v>
      </c>
      <c r="C5" s="20">
        <v>45082</v>
      </c>
      <c r="D5" s="21">
        <v>220000</v>
      </c>
      <c r="E5" s="19" t="s">
        <v>42</v>
      </c>
      <c r="F5" s="19" t="s">
        <v>43</v>
      </c>
      <c r="G5" s="21">
        <v>220000</v>
      </c>
      <c r="H5" s="21">
        <v>67400</v>
      </c>
      <c r="I5" s="22">
        <f t="shared" si="0"/>
        <v>30.636363636363633</v>
      </c>
      <c r="J5" s="21">
        <v>179517</v>
      </c>
      <c r="K5" s="21">
        <v>19037</v>
      </c>
      <c r="L5" s="21">
        <f t="shared" si="1"/>
        <v>200963</v>
      </c>
      <c r="M5" s="21">
        <v>126461</v>
      </c>
      <c r="N5" s="23">
        <f t="shared" si="2"/>
        <v>1.589130245688394</v>
      </c>
      <c r="O5" s="24">
        <v>1390</v>
      </c>
      <c r="P5" s="25">
        <f t="shared" si="3"/>
        <v>144.57769784172663</v>
      </c>
      <c r="Q5" s="26" t="s">
        <v>44</v>
      </c>
      <c r="R5" s="27">
        <f>ABS(N13-N5)*100</f>
        <v>23.722728746411924</v>
      </c>
      <c r="S5" s="19" t="s">
        <v>45</v>
      </c>
      <c r="T5" s="19" t="s">
        <v>46</v>
      </c>
      <c r="U5" s="21">
        <v>6840</v>
      </c>
      <c r="V5" s="19" t="s">
        <v>47</v>
      </c>
      <c r="W5" s="20" t="s">
        <v>48</v>
      </c>
      <c r="X5" s="19" t="s">
        <v>46</v>
      </c>
      <c r="Y5" s="19" t="s">
        <v>50</v>
      </c>
      <c r="Z5" s="19" t="s">
        <v>51</v>
      </c>
      <c r="AA5" s="19">
        <v>63</v>
      </c>
      <c r="AB5" s="19" t="s">
        <v>46</v>
      </c>
      <c r="AC5" s="19" t="s">
        <v>46</v>
      </c>
      <c r="AD5" s="19" t="s">
        <v>46</v>
      </c>
      <c r="AE5" s="19" t="s">
        <v>46</v>
      </c>
      <c r="AF5" s="19" t="s">
        <v>46</v>
      </c>
      <c r="AG5" s="19" t="s">
        <v>46</v>
      </c>
      <c r="AH5" s="19" t="s">
        <v>46</v>
      </c>
      <c r="AI5" s="19" t="s">
        <v>46</v>
      </c>
      <c r="AJ5" s="19" t="s">
        <v>46</v>
      </c>
      <c r="AK5" s="19" t="s">
        <v>46</v>
      </c>
      <c r="AL5" s="19" t="s">
        <v>46</v>
      </c>
      <c r="AM5" s="19" t="s">
        <v>46</v>
      </c>
      <c r="AN5" s="19" t="s">
        <v>52</v>
      </c>
    </row>
    <row r="6" spans="1:40" x14ac:dyDescent="0.3">
      <c r="A6" s="10" t="s">
        <v>97</v>
      </c>
      <c r="B6" s="10" t="s">
        <v>98</v>
      </c>
      <c r="C6" s="11">
        <v>45100</v>
      </c>
      <c r="D6" s="12">
        <v>158000</v>
      </c>
      <c r="E6" s="10" t="s">
        <v>42</v>
      </c>
      <c r="F6" s="10" t="s">
        <v>43</v>
      </c>
      <c r="G6" s="12">
        <v>158000</v>
      </c>
      <c r="H6" s="12">
        <v>56500</v>
      </c>
      <c r="I6" s="13">
        <f t="shared" si="0"/>
        <v>35.75949367088608</v>
      </c>
      <c r="J6" s="12">
        <v>150782</v>
      </c>
      <c r="K6" s="12">
        <v>9796</v>
      </c>
      <c r="L6" s="12">
        <f t="shared" si="1"/>
        <v>148204</v>
      </c>
      <c r="M6" s="12">
        <v>111100</v>
      </c>
      <c r="N6" s="14">
        <f t="shared" si="2"/>
        <v>1.333969396939694</v>
      </c>
      <c r="O6" s="15">
        <v>1487</v>
      </c>
      <c r="P6" s="16">
        <f t="shared" si="3"/>
        <v>99.666442501681232</v>
      </c>
      <c r="Q6" s="17" t="s">
        <v>44</v>
      </c>
      <c r="R6" s="18">
        <f>ABS(N12-N6)*100</f>
        <v>16.849691569609138</v>
      </c>
      <c r="S6" s="10" t="s">
        <v>57</v>
      </c>
      <c r="T6" s="10" t="s">
        <v>46</v>
      </c>
      <c r="U6" s="12">
        <v>6270</v>
      </c>
      <c r="V6" s="10" t="s">
        <v>47</v>
      </c>
      <c r="W6" s="11" t="s">
        <v>48</v>
      </c>
      <c r="X6" s="10" t="s">
        <v>46</v>
      </c>
      <c r="Y6" s="10" t="s">
        <v>50</v>
      </c>
      <c r="Z6" s="10" t="s">
        <v>51</v>
      </c>
      <c r="AA6" s="10">
        <v>58</v>
      </c>
      <c r="AB6" s="10" t="s">
        <v>46</v>
      </c>
      <c r="AC6" s="10" t="s">
        <v>46</v>
      </c>
      <c r="AD6" s="10" t="s">
        <v>46</v>
      </c>
      <c r="AE6" s="10" t="s">
        <v>46</v>
      </c>
      <c r="AF6" s="10" t="s">
        <v>46</v>
      </c>
      <c r="AG6" s="10" t="s">
        <v>46</v>
      </c>
      <c r="AH6" s="10" t="s">
        <v>46</v>
      </c>
      <c r="AI6" s="10" t="s">
        <v>46</v>
      </c>
      <c r="AJ6" s="10" t="s">
        <v>46</v>
      </c>
      <c r="AK6" s="10" t="s">
        <v>46</v>
      </c>
      <c r="AL6" s="10" t="s">
        <v>46</v>
      </c>
      <c r="AM6" s="10" t="s">
        <v>46</v>
      </c>
      <c r="AN6" s="10" t="s">
        <v>52</v>
      </c>
    </row>
    <row r="7" spans="1:40" x14ac:dyDescent="0.3">
      <c r="A7" s="10" t="s">
        <v>85</v>
      </c>
      <c r="B7" s="10" t="s">
        <v>86</v>
      </c>
      <c r="C7" s="11">
        <v>45113</v>
      </c>
      <c r="D7" s="12">
        <v>215000</v>
      </c>
      <c r="E7" s="10" t="s">
        <v>58</v>
      </c>
      <c r="F7" s="10" t="s">
        <v>43</v>
      </c>
      <c r="G7" s="12">
        <v>215000</v>
      </c>
      <c r="H7" s="12">
        <v>82500</v>
      </c>
      <c r="I7" s="13">
        <f t="shared" si="0"/>
        <v>38.372093023255815</v>
      </c>
      <c r="J7" s="12">
        <v>224186</v>
      </c>
      <c r="K7" s="12">
        <v>13862</v>
      </c>
      <c r="L7" s="12">
        <f t="shared" si="1"/>
        <v>201138</v>
      </c>
      <c r="M7" s="12">
        <v>165739</v>
      </c>
      <c r="N7" s="14">
        <f t="shared" si="2"/>
        <v>1.2135828018752375</v>
      </c>
      <c r="O7" s="15">
        <v>1561</v>
      </c>
      <c r="P7" s="16">
        <f t="shared" si="3"/>
        <v>128.85201793721973</v>
      </c>
      <c r="Q7" s="17" t="s">
        <v>44</v>
      </c>
      <c r="R7" s="18">
        <f>ABS(N18-N7)*100</f>
        <v>26.679851625192018</v>
      </c>
      <c r="S7" s="10" t="s">
        <v>57</v>
      </c>
      <c r="T7" s="10" t="s">
        <v>46</v>
      </c>
      <c r="U7" s="12">
        <v>12350</v>
      </c>
      <c r="V7" s="10" t="s">
        <v>47</v>
      </c>
      <c r="W7" s="11" t="s">
        <v>48</v>
      </c>
      <c r="X7" s="10" t="s">
        <v>46</v>
      </c>
      <c r="Y7" s="10" t="s">
        <v>50</v>
      </c>
      <c r="Z7" s="10" t="s">
        <v>51</v>
      </c>
      <c r="AA7" s="10">
        <v>77</v>
      </c>
      <c r="AB7" s="10" t="s">
        <v>46</v>
      </c>
      <c r="AC7" s="10" t="s">
        <v>46</v>
      </c>
      <c r="AD7" s="10" t="s">
        <v>46</v>
      </c>
      <c r="AE7" s="10" t="s">
        <v>46</v>
      </c>
      <c r="AF7" s="10" t="s">
        <v>46</v>
      </c>
      <c r="AG7" s="10" t="s">
        <v>46</v>
      </c>
      <c r="AH7" s="10" t="s">
        <v>46</v>
      </c>
      <c r="AI7" s="10" t="s">
        <v>46</v>
      </c>
      <c r="AJ7" s="10" t="s">
        <v>46</v>
      </c>
      <c r="AK7" s="10" t="s">
        <v>46</v>
      </c>
      <c r="AL7" s="10" t="s">
        <v>46</v>
      </c>
      <c r="AM7" s="10" t="s">
        <v>46</v>
      </c>
      <c r="AN7" s="10" t="s">
        <v>52</v>
      </c>
    </row>
    <row r="8" spans="1:40" x14ac:dyDescent="0.3">
      <c r="A8" s="10" t="s">
        <v>91</v>
      </c>
      <c r="B8" s="10" t="s">
        <v>92</v>
      </c>
      <c r="C8" s="11">
        <v>45114</v>
      </c>
      <c r="D8" s="12">
        <v>145000</v>
      </c>
      <c r="E8" s="10" t="s">
        <v>42</v>
      </c>
      <c r="F8" s="10" t="s">
        <v>43</v>
      </c>
      <c r="G8" s="12">
        <v>145000</v>
      </c>
      <c r="H8" s="12">
        <v>58300</v>
      </c>
      <c r="I8" s="13">
        <f t="shared" si="0"/>
        <v>40.206896551724135</v>
      </c>
      <c r="J8" s="12">
        <v>152174</v>
      </c>
      <c r="K8" s="12">
        <v>13490</v>
      </c>
      <c r="L8" s="12">
        <f t="shared" si="1"/>
        <v>131510</v>
      </c>
      <c r="M8" s="12">
        <v>109286</v>
      </c>
      <c r="N8" s="14">
        <f t="shared" si="2"/>
        <v>1.2033563310945592</v>
      </c>
      <c r="O8" s="15">
        <v>1440</v>
      </c>
      <c r="P8" s="16">
        <f t="shared" si="3"/>
        <v>91.326388888888886</v>
      </c>
      <c r="Q8" s="17" t="s">
        <v>44</v>
      </c>
      <c r="R8" s="18" t="e">
        <f>ABS(#REF!-N8)*100</f>
        <v>#REF!</v>
      </c>
      <c r="S8" s="10" t="s">
        <v>93</v>
      </c>
      <c r="T8" s="10" t="s">
        <v>46</v>
      </c>
      <c r="U8" s="12">
        <v>13490</v>
      </c>
      <c r="V8" s="10" t="s">
        <v>47</v>
      </c>
      <c r="W8" s="11" t="s">
        <v>48</v>
      </c>
      <c r="X8" s="10" t="s">
        <v>46</v>
      </c>
      <c r="Y8" s="10" t="s">
        <v>50</v>
      </c>
      <c r="Z8" s="10" t="s">
        <v>51</v>
      </c>
      <c r="AA8" s="10">
        <v>63</v>
      </c>
      <c r="AB8" s="10" t="s">
        <v>46</v>
      </c>
      <c r="AC8" s="10" t="s">
        <v>46</v>
      </c>
      <c r="AD8" s="10" t="s">
        <v>46</v>
      </c>
      <c r="AE8" s="10" t="s">
        <v>46</v>
      </c>
      <c r="AF8" s="10" t="s">
        <v>46</v>
      </c>
      <c r="AG8" s="10" t="s">
        <v>46</v>
      </c>
      <c r="AH8" s="10" t="s">
        <v>46</v>
      </c>
      <c r="AI8" s="10" t="s">
        <v>46</v>
      </c>
      <c r="AJ8" s="10" t="s">
        <v>46</v>
      </c>
      <c r="AK8" s="10" t="s">
        <v>46</v>
      </c>
      <c r="AL8" s="10" t="s">
        <v>46</v>
      </c>
      <c r="AM8" s="10" t="s">
        <v>46</v>
      </c>
      <c r="AN8" s="10" t="s">
        <v>94</v>
      </c>
    </row>
    <row r="9" spans="1:40" x14ac:dyDescent="0.3">
      <c r="A9" s="10" t="s">
        <v>74</v>
      </c>
      <c r="B9" s="10" t="s">
        <v>75</v>
      </c>
      <c r="C9" s="11">
        <v>45119</v>
      </c>
      <c r="D9" s="12">
        <v>105000</v>
      </c>
      <c r="E9" s="10" t="s">
        <v>42</v>
      </c>
      <c r="F9" s="10" t="s">
        <v>43</v>
      </c>
      <c r="G9" s="12">
        <v>105000</v>
      </c>
      <c r="H9" s="12">
        <v>46000</v>
      </c>
      <c r="I9" s="13">
        <f t="shared" si="0"/>
        <v>43.80952380952381</v>
      </c>
      <c r="J9" s="12">
        <v>122284</v>
      </c>
      <c r="K9" s="12">
        <v>7125</v>
      </c>
      <c r="L9" s="12">
        <f t="shared" si="1"/>
        <v>97875</v>
      </c>
      <c r="M9" s="12">
        <v>90747</v>
      </c>
      <c r="N9" s="14">
        <f t="shared" si="2"/>
        <v>1.0785480511752454</v>
      </c>
      <c r="O9" s="15">
        <v>1538</v>
      </c>
      <c r="P9" s="16">
        <f t="shared" si="3"/>
        <v>63.637841352405722</v>
      </c>
      <c r="Q9" s="17" t="s">
        <v>44</v>
      </c>
      <c r="R9" s="18">
        <f>ABS(N24-N9)*100</f>
        <v>41.711014575523464</v>
      </c>
      <c r="S9" s="10" t="s">
        <v>76</v>
      </c>
      <c r="T9" s="10" t="s">
        <v>46</v>
      </c>
      <c r="U9" s="12">
        <v>6270</v>
      </c>
      <c r="V9" s="10" t="s">
        <v>47</v>
      </c>
      <c r="W9" s="11" t="s">
        <v>48</v>
      </c>
      <c r="X9" s="10" t="s">
        <v>46</v>
      </c>
      <c r="Y9" s="10" t="s">
        <v>50</v>
      </c>
      <c r="Z9" s="10" t="s">
        <v>51</v>
      </c>
      <c r="AA9" s="10">
        <v>49</v>
      </c>
      <c r="AB9" s="10" t="s">
        <v>46</v>
      </c>
      <c r="AC9" s="10" t="s">
        <v>46</v>
      </c>
      <c r="AD9" s="10" t="s">
        <v>46</v>
      </c>
      <c r="AE9" s="10" t="s">
        <v>46</v>
      </c>
      <c r="AF9" s="10" t="s">
        <v>46</v>
      </c>
      <c r="AG9" s="10" t="s">
        <v>46</v>
      </c>
      <c r="AH9" s="10" t="s">
        <v>46</v>
      </c>
      <c r="AI9" s="10" t="s">
        <v>46</v>
      </c>
      <c r="AJ9" s="10" t="s">
        <v>46</v>
      </c>
      <c r="AK9" s="10" t="s">
        <v>46</v>
      </c>
      <c r="AL9" s="10" t="s">
        <v>46</v>
      </c>
      <c r="AM9" s="10" t="s">
        <v>46</v>
      </c>
      <c r="AN9" s="10" t="s">
        <v>52</v>
      </c>
    </row>
    <row r="10" spans="1:40" x14ac:dyDescent="0.3">
      <c r="A10" s="10" t="s">
        <v>77</v>
      </c>
      <c r="B10" s="10" t="s">
        <v>78</v>
      </c>
      <c r="C10" s="11">
        <v>45177</v>
      </c>
      <c r="D10" s="12">
        <v>140000</v>
      </c>
      <c r="E10" s="10" t="s">
        <v>42</v>
      </c>
      <c r="F10" s="10" t="s">
        <v>43</v>
      </c>
      <c r="G10" s="12">
        <v>140000</v>
      </c>
      <c r="H10" s="12">
        <v>40300</v>
      </c>
      <c r="I10" s="13">
        <f t="shared" si="0"/>
        <v>28.785714285714288</v>
      </c>
      <c r="J10" s="12">
        <v>106400</v>
      </c>
      <c r="K10" s="12">
        <v>11476</v>
      </c>
      <c r="L10" s="12">
        <f t="shared" si="1"/>
        <v>128524</v>
      </c>
      <c r="M10" s="12">
        <v>74802</v>
      </c>
      <c r="N10" s="14">
        <f t="shared" si="2"/>
        <v>1.7181893532258496</v>
      </c>
      <c r="O10" s="15">
        <v>1163</v>
      </c>
      <c r="P10" s="16">
        <f t="shared" si="3"/>
        <v>110.51074806534824</v>
      </c>
      <c r="Q10" s="17" t="s">
        <v>44</v>
      </c>
      <c r="R10" s="18">
        <f>ABS(N24-N10)*100</f>
        <v>22.253115629536957</v>
      </c>
      <c r="S10" s="10" t="s">
        <v>61</v>
      </c>
      <c r="T10" s="10" t="s">
        <v>46</v>
      </c>
      <c r="U10" s="12">
        <v>6270</v>
      </c>
      <c r="V10" s="10" t="s">
        <v>47</v>
      </c>
      <c r="W10" s="11" t="s">
        <v>48</v>
      </c>
      <c r="X10" s="10" t="s">
        <v>46</v>
      </c>
      <c r="Y10" s="10" t="s">
        <v>50</v>
      </c>
      <c r="Z10" s="10" t="s">
        <v>51</v>
      </c>
      <c r="AA10" s="10">
        <v>55</v>
      </c>
      <c r="AB10" s="10" t="s">
        <v>46</v>
      </c>
      <c r="AC10" s="10" t="s">
        <v>46</v>
      </c>
      <c r="AD10" s="10" t="s">
        <v>46</v>
      </c>
      <c r="AE10" s="10" t="s">
        <v>46</v>
      </c>
      <c r="AF10" s="10" t="s">
        <v>46</v>
      </c>
      <c r="AG10" s="10" t="s">
        <v>46</v>
      </c>
      <c r="AH10" s="10" t="s">
        <v>46</v>
      </c>
      <c r="AI10" s="10" t="s">
        <v>46</v>
      </c>
      <c r="AJ10" s="10" t="s">
        <v>46</v>
      </c>
      <c r="AK10" s="10" t="s">
        <v>46</v>
      </c>
      <c r="AL10" s="10" t="s">
        <v>46</v>
      </c>
      <c r="AM10" s="10" t="s">
        <v>46</v>
      </c>
      <c r="AN10" s="10" t="s">
        <v>52</v>
      </c>
    </row>
    <row r="11" spans="1:40" x14ac:dyDescent="0.3">
      <c r="A11" s="10" t="s">
        <v>53</v>
      </c>
      <c r="B11" s="10" t="s">
        <v>54</v>
      </c>
      <c r="C11" s="11">
        <v>45224</v>
      </c>
      <c r="D11" s="12">
        <v>87744</v>
      </c>
      <c r="E11" s="10" t="s">
        <v>42</v>
      </c>
      <c r="F11" s="10" t="s">
        <v>43</v>
      </c>
      <c r="G11" s="12">
        <v>87744</v>
      </c>
      <c r="H11" s="12">
        <v>33500</v>
      </c>
      <c r="I11" s="13">
        <f t="shared" si="0"/>
        <v>38.179248723559446</v>
      </c>
      <c r="J11" s="12">
        <v>89522</v>
      </c>
      <c r="K11" s="12">
        <v>3890</v>
      </c>
      <c r="L11" s="12">
        <f t="shared" si="1"/>
        <v>83854</v>
      </c>
      <c r="M11" s="12">
        <v>67479</v>
      </c>
      <c r="N11" s="14">
        <f t="shared" si="2"/>
        <v>1.2426680893314956</v>
      </c>
      <c r="O11" s="15">
        <v>904</v>
      </c>
      <c r="P11" s="16">
        <f t="shared" si="3"/>
        <v>92.758849557522126</v>
      </c>
      <c r="Q11" s="17" t="s">
        <v>44</v>
      </c>
      <c r="R11" s="18" t="e">
        <f>ABS(#REF!-N11)*100</f>
        <v>#REF!</v>
      </c>
      <c r="S11" s="10" t="s">
        <v>45</v>
      </c>
      <c r="T11" s="10" t="s">
        <v>46</v>
      </c>
      <c r="U11" s="12">
        <v>3135</v>
      </c>
      <c r="V11" s="10" t="s">
        <v>47</v>
      </c>
      <c r="W11" s="11" t="s">
        <v>48</v>
      </c>
      <c r="X11" s="10" t="s">
        <v>46</v>
      </c>
      <c r="Y11" s="10" t="s">
        <v>50</v>
      </c>
      <c r="Z11" s="10" t="s">
        <v>51</v>
      </c>
      <c r="AA11" s="10">
        <v>56</v>
      </c>
      <c r="AB11" s="10" t="s">
        <v>46</v>
      </c>
      <c r="AC11" s="10" t="s">
        <v>46</v>
      </c>
      <c r="AD11" s="10" t="s">
        <v>46</v>
      </c>
      <c r="AE11" s="10" t="s">
        <v>46</v>
      </c>
      <c r="AF11" s="10" t="s">
        <v>46</v>
      </c>
      <c r="AG11" s="10" t="s">
        <v>46</v>
      </c>
      <c r="AH11" s="10" t="s">
        <v>46</v>
      </c>
      <c r="AI11" s="10" t="s">
        <v>46</v>
      </c>
      <c r="AJ11" s="10" t="s">
        <v>46</v>
      </c>
      <c r="AK11" s="10" t="s">
        <v>46</v>
      </c>
      <c r="AL11" s="10" t="s">
        <v>46</v>
      </c>
      <c r="AM11" s="10" t="s">
        <v>46</v>
      </c>
      <c r="AN11" s="10" t="s">
        <v>52</v>
      </c>
    </row>
    <row r="12" spans="1:40" x14ac:dyDescent="0.3">
      <c r="A12" s="19" t="s">
        <v>72</v>
      </c>
      <c r="B12" s="19" t="s">
        <v>73</v>
      </c>
      <c r="C12" s="20">
        <v>45282</v>
      </c>
      <c r="D12" s="21">
        <v>220000</v>
      </c>
      <c r="E12" s="19" t="s">
        <v>42</v>
      </c>
      <c r="F12" s="19" t="s">
        <v>43</v>
      </c>
      <c r="G12" s="21">
        <v>220000</v>
      </c>
      <c r="H12" s="21">
        <v>88800</v>
      </c>
      <c r="I12" s="22">
        <f t="shared" si="0"/>
        <v>40.36363636363636</v>
      </c>
      <c r="J12" s="21">
        <v>238408</v>
      </c>
      <c r="K12" s="21">
        <v>12772</v>
      </c>
      <c r="L12" s="21">
        <f t="shared" si="1"/>
        <v>207228</v>
      </c>
      <c r="M12" s="21">
        <v>177806</v>
      </c>
      <c r="N12" s="23">
        <f t="shared" si="2"/>
        <v>1.1654724812436026</v>
      </c>
      <c r="O12" s="24">
        <v>1393</v>
      </c>
      <c r="P12" s="25">
        <f t="shared" si="3"/>
        <v>148.76381909547737</v>
      </c>
      <c r="Q12" s="26" t="s">
        <v>44</v>
      </c>
      <c r="R12" s="27">
        <f>ABS(N26-N12)*100</f>
        <v>20.510267375322357</v>
      </c>
      <c r="S12" s="19" t="s">
        <v>45</v>
      </c>
      <c r="T12" s="19" t="s">
        <v>46</v>
      </c>
      <c r="U12" s="21">
        <v>7838</v>
      </c>
      <c r="V12" s="19" t="s">
        <v>47</v>
      </c>
      <c r="W12" s="20" t="s">
        <v>48</v>
      </c>
      <c r="X12" s="19" t="s">
        <v>46</v>
      </c>
      <c r="Y12" s="19" t="s">
        <v>50</v>
      </c>
      <c r="Z12" s="19" t="s">
        <v>51</v>
      </c>
      <c r="AA12" s="19">
        <v>66</v>
      </c>
      <c r="AB12" s="19" t="s">
        <v>46</v>
      </c>
      <c r="AC12" s="19" t="s">
        <v>46</v>
      </c>
      <c r="AD12" s="19" t="s">
        <v>46</v>
      </c>
      <c r="AE12" s="19" t="s">
        <v>46</v>
      </c>
      <c r="AF12" s="19" t="s">
        <v>46</v>
      </c>
      <c r="AG12" s="19" t="s">
        <v>46</v>
      </c>
      <c r="AH12" s="19" t="s">
        <v>46</v>
      </c>
      <c r="AI12" s="19" t="s">
        <v>46</v>
      </c>
      <c r="AJ12" s="19" t="s">
        <v>46</v>
      </c>
      <c r="AK12" s="19" t="s">
        <v>46</v>
      </c>
      <c r="AL12" s="19" t="s">
        <v>46</v>
      </c>
      <c r="AM12" s="19" t="s">
        <v>46</v>
      </c>
      <c r="AN12" s="19" t="s">
        <v>52</v>
      </c>
    </row>
    <row r="13" spans="1:40" x14ac:dyDescent="0.3">
      <c r="A13" s="19" t="s">
        <v>95</v>
      </c>
      <c r="B13" s="19" t="s">
        <v>96</v>
      </c>
      <c r="C13" s="20">
        <v>45282</v>
      </c>
      <c r="D13" s="21">
        <v>190000</v>
      </c>
      <c r="E13" s="19" t="s">
        <v>42</v>
      </c>
      <c r="F13" s="19" t="s">
        <v>43</v>
      </c>
      <c r="G13" s="21">
        <v>190000</v>
      </c>
      <c r="H13" s="21">
        <v>67400</v>
      </c>
      <c r="I13" s="22">
        <f t="shared" si="0"/>
        <v>35.473684210526315</v>
      </c>
      <c r="J13" s="21">
        <v>179517</v>
      </c>
      <c r="K13" s="21">
        <v>19037</v>
      </c>
      <c r="L13" s="21">
        <f t="shared" si="1"/>
        <v>170963</v>
      </c>
      <c r="M13" s="21">
        <v>126461</v>
      </c>
      <c r="N13" s="23">
        <f t="shared" si="2"/>
        <v>1.3519029582242748</v>
      </c>
      <c r="O13" s="24">
        <v>1390</v>
      </c>
      <c r="P13" s="25">
        <f t="shared" si="3"/>
        <v>122.99496402877698</v>
      </c>
      <c r="Q13" s="26" t="s">
        <v>44</v>
      </c>
      <c r="R13" s="27">
        <f>ABS(N18-N13)*100</f>
        <v>12.847835990288292</v>
      </c>
      <c r="S13" s="19" t="s">
        <v>45</v>
      </c>
      <c r="T13" s="19" t="s">
        <v>46</v>
      </c>
      <c r="U13" s="21">
        <v>6840</v>
      </c>
      <c r="V13" s="19" t="s">
        <v>47</v>
      </c>
      <c r="W13" s="20" t="s">
        <v>48</v>
      </c>
      <c r="X13" s="19" t="s">
        <v>46</v>
      </c>
      <c r="Y13" s="19" t="s">
        <v>50</v>
      </c>
      <c r="Z13" s="19" t="s">
        <v>51</v>
      </c>
      <c r="AA13" s="19">
        <v>63</v>
      </c>
      <c r="AB13" s="19" t="s">
        <v>46</v>
      </c>
      <c r="AC13" s="19" t="s">
        <v>46</v>
      </c>
      <c r="AD13" s="19" t="s">
        <v>46</v>
      </c>
      <c r="AE13" s="19" t="s">
        <v>46</v>
      </c>
      <c r="AF13" s="19" t="s">
        <v>46</v>
      </c>
      <c r="AG13" s="19" t="s">
        <v>46</v>
      </c>
      <c r="AH13" s="19" t="s">
        <v>46</v>
      </c>
      <c r="AI13" s="19" t="s">
        <v>46</v>
      </c>
      <c r="AJ13" s="19" t="s">
        <v>46</v>
      </c>
      <c r="AK13" s="19" t="s">
        <v>46</v>
      </c>
      <c r="AL13" s="19" t="s">
        <v>46</v>
      </c>
      <c r="AM13" s="19" t="s">
        <v>46</v>
      </c>
      <c r="AN13" s="19" t="s">
        <v>52</v>
      </c>
    </row>
    <row r="14" spans="1:40" x14ac:dyDescent="0.3">
      <c r="A14" s="10" t="s">
        <v>68</v>
      </c>
      <c r="B14" s="10" t="s">
        <v>69</v>
      </c>
      <c r="C14" s="11">
        <v>45293</v>
      </c>
      <c r="D14" s="12">
        <v>185000</v>
      </c>
      <c r="E14" s="10" t="s">
        <v>42</v>
      </c>
      <c r="F14" s="10" t="s">
        <v>43</v>
      </c>
      <c r="G14" s="12">
        <v>185000</v>
      </c>
      <c r="H14" s="12">
        <v>76700</v>
      </c>
      <c r="I14" s="13">
        <f t="shared" si="0"/>
        <v>41.45945945945946</v>
      </c>
      <c r="J14" s="12">
        <v>206312</v>
      </c>
      <c r="K14" s="12">
        <v>9507</v>
      </c>
      <c r="L14" s="12">
        <f t="shared" si="1"/>
        <v>175493</v>
      </c>
      <c r="M14" s="12">
        <v>155086</v>
      </c>
      <c r="N14" s="14">
        <f t="shared" si="2"/>
        <v>1.1315850560334266</v>
      </c>
      <c r="O14" s="15">
        <v>2156</v>
      </c>
      <c r="P14" s="16">
        <f t="shared" si="3"/>
        <v>81.397495361781083</v>
      </c>
      <c r="Q14" s="17" t="s">
        <v>44</v>
      </c>
      <c r="R14" s="18">
        <f>ABS(N30-N14)*100</f>
        <v>113.15850560334266</v>
      </c>
      <c r="S14" s="10" t="s">
        <v>57</v>
      </c>
      <c r="T14" s="10" t="s">
        <v>46</v>
      </c>
      <c r="U14" s="12">
        <v>7838</v>
      </c>
      <c r="V14" s="10" t="s">
        <v>47</v>
      </c>
      <c r="W14" s="11" t="s">
        <v>48</v>
      </c>
      <c r="X14" s="10" t="s">
        <v>46</v>
      </c>
      <c r="Y14" s="10" t="s">
        <v>50</v>
      </c>
      <c r="Z14" s="10" t="s">
        <v>51</v>
      </c>
      <c r="AA14" s="10">
        <v>63</v>
      </c>
      <c r="AB14" s="10" t="s">
        <v>46</v>
      </c>
      <c r="AC14" s="10" t="s">
        <v>46</v>
      </c>
      <c r="AD14" s="10" t="s">
        <v>46</v>
      </c>
      <c r="AE14" s="10" t="s">
        <v>46</v>
      </c>
      <c r="AF14" s="10" t="s">
        <v>46</v>
      </c>
      <c r="AG14" s="10" t="s">
        <v>46</v>
      </c>
      <c r="AH14" s="10" t="s">
        <v>46</v>
      </c>
      <c r="AI14" s="10" t="s">
        <v>46</v>
      </c>
      <c r="AJ14" s="10" t="s">
        <v>46</v>
      </c>
      <c r="AK14" s="10" t="s">
        <v>46</v>
      </c>
      <c r="AL14" s="10" t="s">
        <v>46</v>
      </c>
      <c r="AM14" s="10" t="s">
        <v>46</v>
      </c>
      <c r="AN14" s="10" t="s">
        <v>52</v>
      </c>
    </row>
    <row r="15" spans="1:40" x14ac:dyDescent="0.3">
      <c r="A15" s="10" t="s">
        <v>40</v>
      </c>
      <c r="B15" s="10" t="s">
        <v>41</v>
      </c>
      <c r="C15" s="11">
        <v>45376</v>
      </c>
      <c r="D15" s="12">
        <v>217000</v>
      </c>
      <c r="E15" s="10" t="s">
        <v>42</v>
      </c>
      <c r="F15" s="10" t="s">
        <v>43</v>
      </c>
      <c r="G15" s="12">
        <v>212660</v>
      </c>
      <c r="H15" s="12">
        <v>73700</v>
      </c>
      <c r="I15" s="13">
        <f t="shared" si="0"/>
        <v>34.656258816890812</v>
      </c>
      <c r="J15" s="12">
        <v>192095</v>
      </c>
      <c r="K15" s="12">
        <v>20619</v>
      </c>
      <c r="L15" s="12">
        <f t="shared" si="1"/>
        <v>192041</v>
      </c>
      <c r="M15" s="12">
        <v>135126</v>
      </c>
      <c r="N15" s="14">
        <f t="shared" si="2"/>
        <v>1.4211994730843804</v>
      </c>
      <c r="O15" s="15">
        <v>1242</v>
      </c>
      <c r="P15" s="16">
        <f t="shared" si="3"/>
        <v>154.62238325281803</v>
      </c>
      <c r="Q15" s="17" t="s">
        <v>44</v>
      </c>
      <c r="R15" s="18">
        <f>ABS(N37-N15)*100</f>
        <v>142.11994730843804</v>
      </c>
      <c r="S15" s="10" t="s">
        <v>45</v>
      </c>
      <c r="T15" s="10" t="s">
        <v>46</v>
      </c>
      <c r="U15" s="12">
        <v>16088</v>
      </c>
      <c r="V15" s="10" t="s">
        <v>47</v>
      </c>
      <c r="W15" s="11" t="s">
        <v>48</v>
      </c>
      <c r="X15" s="10" t="s">
        <v>49</v>
      </c>
      <c r="Y15" s="10" t="s">
        <v>50</v>
      </c>
      <c r="Z15" s="10" t="s">
        <v>51</v>
      </c>
      <c r="AA15" s="10">
        <v>71</v>
      </c>
      <c r="AB15" s="10" t="s">
        <v>46</v>
      </c>
      <c r="AC15" s="10" t="s">
        <v>46</v>
      </c>
      <c r="AD15" s="10" t="s">
        <v>46</v>
      </c>
      <c r="AE15" s="10" t="s">
        <v>46</v>
      </c>
      <c r="AF15" s="10" t="s">
        <v>46</v>
      </c>
      <c r="AG15" s="10" t="s">
        <v>46</v>
      </c>
      <c r="AH15" s="10" t="s">
        <v>46</v>
      </c>
      <c r="AI15" s="10" t="s">
        <v>46</v>
      </c>
      <c r="AJ15" s="10" t="s">
        <v>46</v>
      </c>
      <c r="AK15" s="10" t="s">
        <v>46</v>
      </c>
      <c r="AL15" s="10" t="s">
        <v>46</v>
      </c>
      <c r="AM15" s="10" t="s">
        <v>46</v>
      </c>
      <c r="AN15" s="10" t="s">
        <v>52</v>
      </c>
    </row>
    <row r="16" spans="1:40" x14ac:dyDescent="0.3">
      <c r="A16" s="19" t="s">
        <v>55</v>
      </c>
      <c r="B16" s="19" t="s">
        <v>56</v>
      </c>
      <c r="C16" s="20">
        <v>45471</v>
      </c>
      <c r="D16" s="21">
        <v>185000</v>
      </c>
      <c r="E16" s="19" t="s">
        <v>42</v>
      </c>
      <c r="F16" s="19" t="s">
        <v>43</v>
      </c>
      <c r="G16" s="21">
        <v>185000</v>
      </c>
      <c r="H16" s="21">
        <v>99300</v>
      </c>
      <c r="I16" s="22">
        <f t="shared" si="0"/>
        <v>53.67567567567567</v>
      </c>
      <c r="J16" s="21">
        <v>197051</v>
      </c>
      <c r="K16" s="21">
        <v>12737</v>
      </c>
      <c r="L16" s="21">
        <f t="shared" si="1"/>
        <v>172263</v>
      </c>
      <c r="M16" s="21">
        <v>145243</v>
      </c>
      <c r="N16" s="23">
        <f t="shared" si="2"/>
        <v>1.1860330618343053</v>
      </c>
      <c r="O16" s="24">
        <v>2234</v>
      </c>
      <c r="P16" s="25">
        <f t="shared" si="3"/>
        <v>77.109668755595351</v>
      </c>
      <c r="Q16" s="26" t="s">
        <v>44</v>
      </c>
      <c r="R16" s="27">
        <f>ABS(N37-N16)*100</f>
        <v>118.60330618343053</v>
      </c>
      <c r="S16" s="19" t="s">
        <v>57</v>
      </c>
      <c r="T16" s="19" t="s">
        <v>46</v>
      </c>
      <c r="U16" s="21">
        <v>9025</v>
      </c>
      <c r="V16" s="19" t="s">
        <v>47</v>
      </c>
      <c r="W16" s="20" t="s">
        <v>48</v>
      </c>
      <c r="X16" s="19" t="s">
        <v>46</v>
      </c>
      <c r="Y16" s="19" t="s">
        <v>50</v>
      </c>
      <c r="Z16" s="19" t="s">
        <v>51</v>
      </c>
      <c r="AA16" s="19">
        <v>63</v>
      </c>
      <c r="AB16" s="19" t="s">
        <v>46</v>
      </c>
      <c r="AC16" s="19" t="s">
        <v>46</v>
      </c>
      <c r="AD16" s="19" t="s">
        <v>46</v>
      </c>
      <c r="AE16" s="19" t="s">
        <v>46</v>
      </c>
      <c r="AF16" s="19" t="s">
        <v>46</v>
      </c>
      <c r="AG16" s="19" t="s">
        <v>46</v>
      </c>
      <c r="AH16" s="19" t="s">
        <v>46</v>
      </c>
      <c r="AI16" s="19" t="s">
        <v>46</v>
      </c>
      <c r="AJ16" s="19" t="s">
        <v>46</v>
      </c>
      <c r="AK16" s="19" t="s">
        <v>46</v>
      </c>
      <c r="AL16" s="19" t="s">
        <v>46</v>
      </c>
      <c r="AM16" s="19" t="s">
        <v>46</v>
      </c>
      <c r="AN16" s="19" t="s">
        <v>52</v>
      </c>
    </row>
    <row r="17" spans="1:40" x14ac:dyDescent="0.3">
      <c r="A17" s="19" t="s">
        <v>79</v>
      </c>
      <c r="B17" s="19" t="s">
        <v>80</v>
      </c>
      <c r="C17" s="20">
        <v>45504</v>
      </c>
      <c r="D17" s="21">
        <v>176000</v>
      </c>
      <c r="E17" s="19" t="s">
        <v>42</v>
      </c>
      <c r="F17" s="19" t="s">
        <v>43</v>
      </c>
      <c r="G17" s="21">
        <v>176000</v>
      </c>
      <c r="H17" s="21">
        <v>60000</v>
      </c>
      <c r="I17" s="22">
        <f t="shared" si="0"/>
        <v>34.090909090909086</v>
      </c>
      <c r="J17" s="21">
        <v>118710</v>
      </c>
      <c r="K17" s="21">
        <v>10986</v>
      </c>
      <c r="L17" s="21">
        <f t="shared" si="1"/>
        <v>165014</v>
      </c>
      <c r="M17" s="21">
        <v>84888</v>
      </c>
      <c r="N17" s="23">
        <f t="shared" si="2"/>
        <v>1.9439025539534445</v>
      </c>
      <c r="O17" s="24">
        <v>1072</v>
      </c>
      <c r="P17" s="25">
        <f t="shared" si="3"/>
        <v>153.93097014925374</v>
      </c>
      <c r="Q17" s="26" t="s">
        <v>44</v>
      </c>
      <c r="R17" s="27">
        <f>ABS(N30-N17)*100</f>
        <v>194.39025539534444</v>
      </c>
      <c r="S17" s="19" t="s">
        <v>76</v>
      </c>
      <c r="T17" s="19" t="s">
        <v>46</v>
      </c>
      <c r="U17" s="21">
        <v>5700</v>
      </c>
      <c r="V17" s="19" t="s">
        <v>47</v>
      </c>
      <c r="W17" s="20" t="s">
        <v>48</v>
      </c>
      <c r="X17" s="19" t="s">
        <v>46</v>
      </c>
      <c r="Y17" s="19" t="s">
        <v>50</v>
      </c>
      <c r="Z17" s="19" t="s">
        <v>51</v>
      </c>
      <c r="AA17" s="19">
        <v>57</v>
      </c>
      <c r="AB17" s="19" t="s">
        <v>46</v>
      </c>
      <c r="AC17" s="19" t="s">
        <v>46</v>
      </c>
      <c r="AD17" s="19" t="s">
        <v>46</v>
      </c>
      <c r="AE17" s="19" t="s">
        <v>46</v>
      </c>
      <c r="AF17" s="19" t="s">
        <v>46</v>
      </c>
      <c r="AG17" s="19" t="s">
        <v>46</v>
      </c>
      <c r="AH17" s="19" t="s">
        <v>46</v>
      </c>
      <c r="AI17" s="19" t="s">
        <v>46</v>
      </c>
      <c r="AJ17" s="19" t="s">
        <v>46</v>
      </c>
      <c r="AK17" s="19" t="s">
        <v>46</v>
      </c>
      <c r="AL17" s="19" t="s">
        <v>46</v>
      </c>
      <c r="AM17" s="19" t="s">
        <v>46</v>
      </c>
      <c r="AN17" s="19" t="s">
        <v>52</v>
      </c>
    </row>
    <row r="18" spans="1:40" x14ac:dyDescent="0.3">
      <c r="A18" s="19" t="s">
        <v>62</v>
      </c>
      <c r="B18" s="19" t="s">
        <v>63</v>
      </c>
      <c r="C18" s="20">
        <v>45527</v>
      </c>
      <c r="D18" s="21">
        <v>159900</v>
      </c>
      <c r="E18" s="19" t="s">
        <v>42</v>
      </c>
      <c r="F18" s="19" t="s">
        <v>43</v>
      </c>
      <c r="G18" s="21">
        <v>159900</v>
      </c>
      <c r="H18" s="21">
        <v>70000</v>
      </c>
      <c r="I18" s="22">
        <f t="shared" si="0"/>
        <v>43.777360850531579</v>
      </c>
      <c r="J18" s="21">
        <v>138104</v>
      </c>
      <c r="K18" s="21">
        <v>7249</v>
      </c>
      <c r="L18" s="21">
        <f t="shared" si="1"/>
        <v>152651</v>
      </c>
      <c r="M18" s="21">
        <v>103116</v>
      </c>
      <c r="N18" s="23">
        <f t="shared" si="2"/>
        <v>1.4803813181271577</v>
      </c>
      <c r="O18" s="24">
        <v>1931</v>
      </c>
      <c r="P18" s="25">
        <f t="shared" si="3"/>
        <v>79.052822371828071</v>
      </c>
      <c r="Q18" s="26" t="s">
        <v>44</v>
      </c>
      <c r="R18" s="27">
        <f>ABS(N35-N18)*100</f>
        <v>148.03813181271576</v>
      </c>
      <c r="S18" s="19" t="s">
        <v>57</v>
      </c>
      <c r="T18" s="19" t="s">
        <v>46</v>
      </c>
      <c r="U18" s="21">
        <v>6080</v>
      </c>
      <c r="V18" s="19" t="s">
        <v>47</v>
      </c>
      <c r="W18" s="20" t="s">
        <v>48</v>
      </c>
      <c r="X18" s="19" t="s">
        <v>46</v>
      </c>
      <c r="Y18" s="19" t="s">
        <v>50</v>
      </c>
      <c r="Z18" s="19" t="s">
        <v>51</v>
      </c>
      <c r="AA18" s="19">
        <v>53</v>
      </c>
      <c r="AB18" s="19" t="s">
        <v>46</v>
      </c>
      <c r="AC18" s="19" t="s">
        <v>46</v>
      </c>
      <c r="AD18" s="19" t="s">
        <v>46</v>
      </c>
      <c r="AE18" s="19" t="s">
        <v>46</v>
      </c>
      <c r="AF18" s="19" t="s">
        <v>46</v>
      </c>
      <c r="AG18" s="19" t="s">
        <v>46</v>
      </c>
      <c r="AH18" s="19" t="s">
        <v>46</v>
      </c>
      <c r="AI18" s="19" t="s">
        <v>46</v>
      </c>
      <c r="AJ18" s="19" t="s">
        <v>46</v>
      </c>
      <c r="AK18" s="19" t="s">
        <v>46</v>
      </c>
      <c r="AL18" s="19" t="s">
        <v>46</v>
      </c>
      <c r="AM18" s="19" t="s">
        <v>46</v>
      </c>
      <c r="AN18" s="19" t="s">
        <v>52</v>
      </c>
    </row>
    <row r="19" spans="1:40" x14ac:dyDescent="0.3">
      <c r="A19" s="19" t="s">
        <v>70</v>
      </c>
      <c r="B19" s="19" t="s">
        <v>71</v>
      </c>
      <c r="C19" s="20">
        <v>45552</v>
      </c>
      <c r="D19" s="21">
        <v>145000</v>
      </c>
      <c r="E19" s="19" t="s">
        <v>42</v>
      </c>
      <c r="F19" s="19" t="s">
        <v>43</v>
      </c>
      <c r="G19" s="21">
        <v>145000</v>
      </c>
      <c r="H19" s="21">
        <v>66500</v>
      </c>
      <c r="I19" s="22">
        <f t="shared" si="0"/>
        <v>45.862068965517238</v>
      </c>
      <c r="J19" s="21">
        <v>132164</v>
      </c>
      <c r="K19" s="21">
        <v>7827</v>
      </c>
      <c r="L19" s="21">
        <f t="shared" si="1"/>
        <v>137173</v>
      </c>
      <c r="M19" s="21">
        <v>97980</v>
      </c>
      <c r="N19" s="23">
        <f t="shared" si="2"/>
        <v>1.4000102061645234</v>
      </c>
      <c r="O19" s="24">
        <v>1168</v>
      </c>
      <c r="P19" s="25">
        <f t="shared" si="3"/>
        <v>117.44263698630137</v>
      </c>
      <c r="Q19" s="26" t="s">
        <v>44</v>
      </c>
      <c r="R19" s="27" t="e">
        <f>ABS(#REF!-N19)*100</f>
        <v>#REF!</v>
      </c>
      <c r="S19" s="19" t="s">
        <v>45</v>
      </c>
      <c r="T19" s="19" t="s">
        <v>46</v>
      </c>
      <c r="U19" s="21">
        <v>6270</v>
      </c>
      <c r="V19" s="19" t="s">
        <v>47</v>
      </c>
      <c r="W19" s="20" t="s">
        <v>48</v>
      </c>
      <c r="X19" s="19" t="s">
        <v>46</v>
      </c>
      <c r="Y19" s="19" t="s">
        <v>50</v>
      </c>
      <c r="Z19" s="19" t="s">
        <v>51</v>
      </c>
      <c r="AA19" s="19">
        <v>63</v>
      </c>
      <c r="AB19" s="19" t="s">
        <v>46</v>
      </c>
      <c r="AC19" s="19" t="s">
        <v>46</v>
      </c>
      <c r="AD19" s="19" t="s">
        <v>46</v>
      </c>
      <c r="AE19" s="19" t="s">
        <v>46</v>
      </c>
      <c r="AF19" s="19" t="s">
        <v>46</v>
      </c>
      <c r="AG19" s="19" t="s">
        <v>46</v>
      </c>
      <c r="AH19" s="19" t="s">
        <v>46</v>
      </c>
      <c r="AI19" s="19" t="s">
        <v>46</v>
      </c>
      <c r="AJ19" s="19" t="s">
        <v>46</v>
      </c>
      <c r="AK19" s="19" t="s">
        <v>46</v>
      </c>
      <c r="AL19" s="19" t="s">
        <v>46</v>
      </c>
      <c r="AM19" s="19" t="s">
        <v>46</v>
      </c>
      <c r="AN19" s="19" t="s">
        <v>52</v>
      </c>
    </row>
    <row r="20" spans="1:40" x14ac:dyDescent="0.3">
      <c r="A20" s="10" t="s">
        <v>83</v>
      </c>
      <c r="B20" s="10" t="s">
        <v>84</v>
      </c>
      <c r="C20" s="11">
        <v>45558</v>
      </c>
      <c r="D20" s="12">
        <v>165000</v>
      </c>
      <c r="E20" s="10" t="s">
        <v>42</v>
      </c>
      <c r="F20" s="10" t="s">
        <v>43</v>
      </c>
      <c r="G20" s="12">
        <v>165000</v>
      </c>
      <c r="H20" s="12">
        <v>70000</v>
      </c>
      <c r="I20" s="13">
        <f t="shared" si="0"/>
        <v>42.424242424242422</v>
      </c>
      <c r="J20" s="12">
        <v>139110</v>
      </c>
      <c r="K20" s="12">
        <v>9110</v>
      </c>
      <c r="L20" s="12">
        <f t="shared" si="1"/>
        <v>155890</v>
      </c>
      <c r="M20" s="12">
        <v>102442</v>
      </c>
      <c r="N20" s="14">
        <f t="shared" si="2"/>
        <v>1.5217391304347827</v>
      </c>
      <c r="O20" s="15">
        <v>1098</v>
      </c>
      <c r="P20" s="16">
        <f t="shared" si="3"/>
        <v>141.97632058287795</v>
      </c>
      <c r="Q20" s="17" t="s">
        <v>44</v>
      </c>
      <c r="R20" s="18">
        <f>ABS(N31-N20)*100</f>
        <v>152.17391304347828</v>
      </c>
      <c r="S20" s="10" t="s">
        <v>76</v>
      </c>
      <c r="T20" s="10" t="s">
        <v>46</v>
      </c>
      <c r="U20" s="12">
        <v>6555</v>
      </c>
      <c r="V20" s="10" t="s">
        <v>47</v>
      </c>
      <c r="W20" s="11" t="s">
        <v>48</v>
      </c>
      <c r="X20" s="10" t="s">
        <v>46</v>
      </c>
      <c r="Y20" s="10" t="s">
        <v>50</v>
      </c>
      <c r="Z20" s="10" t="s">
        <v>51</v>
      </c>
      <c r="AA20" s="10">
        <v>63</v>
      </c>
      <c r="AB20" s="10" t="s">
        <v>46</v>
      </c>
      <c r="AC20" s="10" t="s">
        <v>46</v>
      </c>
      <c r="AD20" s="10" t="s">
        <v>46</v>
      </c>
      <c r="AE20" s="10" t="s">
        <v>46</v>
      </c>
      <c r="AF20" s="10" t="s">
        <v>46</v>
      </c>
      <c r="AG20" s="10" t="s">
        <v>46</v>
      </c>
      <c r="AH20" s="10" t="s">
        <v>46</v>
      </c>
      <c r="AI20" s="10" t="s">
        <v>46</v>
      </c>
      <c r="AJ20" s="10" t="s">
        <v>46</v>
      </c>
      <c r="AK20" s="10" t="s">
        <v>46</v>
      </c>
      <c r="AL20" s="10" t="s">
        <v>46</v>
      </c>
      <c r="AM20" s="10" t="s">
        <v>46</v>
      </c>
      <c r="AN20" s="10" t="s">
        <v>52</v>
      </c>
    </row>
    <row r="21" spans="1:40" x14ac:dyDescent="0.3">
      <c r="A21" s="10" t="s">
        <v>59</v>
      </c>
      <c r="B21" s="10" t="s">
        <v>60</v>
      </c>
      <c r="C21" s="11">
        <v>45562</v>
      </c>
      <c r="D21" s="12">
        <v>195000</v>
      </c>
      <c r="E21" s="10" t="s">
        <v>42</v>
      </c>
      <c r="F21" s="10" t="s">
        <v>43</v>
      </c>
      <c r="G21" s="12">
        <v>195000</v>
      </c>
      <c r="H21" s="12">
        <v>80500</v>
      </c>
      <c r="I21" s="13">
        <f t="shared" si="0"/>
        <v>41.282051282051277</v>
      </c>
      <c r="J21" s="12">
        <v>159333</v>
      </c>
      <c r="K21" s="12">
        <v>11399</v>
      </c>
      <c r="L21" s="12">
        <f t="shared" si="1"/>
        <v>183601</v>
      </c>
      <c r="M21" s="12">
        <v>116575</v>
      </c>
      <c r="N21" s="14">
        <f t="shared" si="2"/>
        <v>1.5749603259704053</v>
      </c>
      <c r="O21" s="15">
        <v>1654</v>
      </c>
      <c r="P21" s="16">
        <f t="shared" si="3"/>
        <v>111.00423216444982</v>
      </c>
      <c r="Q21" s="17" t="s">
        <v>44</v>
      </c>
      <c r="R21" s="18">
        <f>ABS(N40-N21)*100</f>
        <v>157.49603259704054</v>
      </c>
      <c r="S21" s="10" t="s">
        <v>61</v>
      </c>
      <c r="T21" s="10" t="s">
        <v>46</v>
      </c>
      <c r="U21" s="12">
        <v>6270</v>
      </c>
      <c r="V21" s="10" t="s">
        <v>47</v>
      </c>
      <c r="W21" s="11" t="s">
        <v>48</v>
      </c>
      <c r="X21" s="10" t="s">
        <v>46</v>
      </c>
      <c r="Y21" s="10" t="s">
        <v>50</v>
      </c>
      <c r="Z21" s="10" t="s">
        <v>51</v>
      </c>
      <c r="AA21" s="10">
        <v>63</v>
      </c>
      <c r="AB21" s="10" t="s">
        <v>46</v>
      </c>
      <c r="AC21" s="10" t="s">
        <v>46</v>
      </c>
      <c r="AD21" s="10" t="s">
        <v>46</v>
      </c>
      <c r="AE21" s="10" t="s">
        <v>46</v>
      </c>
      <c r="AF21" s="10" t="s">
        <v>46</v>
      </c>
      <c r="AG21" s="10" t="s">
        <v>46</v>
      </c>
      <c r="AH21" s="10" t="s">
        <v>46</v>
      </c>
      <c r="AI21" s="10" t="s">
        <v>46</v>
      </c>
      <c r="AJ21" s="10" t="s">
        <v>46</v>
      </c>
      <c r="AK21" s="10" t="s">
        <v>46</v>
      </c>
      <c r="AL21" s="10" t="s">
        <v>46</v>
      </c>
      <c r="AM21" s="10" t="s">
        <v>46</v>
      </c>
      <c r="AN21" s="10" t="s">
        <v>52</v>
      </c>
    </row>
    <row r="22" spans="1:40" x14ac:dyDescent="0.3">
      <c r="A22" s="19" t="s">
        <v>64</v>
      </c>
      <c r="B22" s="19" t="s">
        <v>65</v>
      </c>
      <c r="C22" s="20">
        <v>45562</v>
      </c>
      <c r="D22" s="21">
        <v>256000</v>
      </c>
      <c r="E22" s="19" t="s">
        <v>42</v>
      </c>
      <c r="F22" s="19" t="s">
        <v>43</v>
      </c>
      <c r="G22" s="21">
        <v>256000</v>
      </c>
      <c r="H22" s="21">
        <v>88700</v>
      </c>
      <c r="I22" s="22">
        <f t="shared" si="0"/>
        <v>34.6484375</v>
      </c>
      <c r="J22" s="21">
        <v>175559</v>
      </c>
      <c r="K22" s="21">
        <v>8984</v>
      </c>
      <c r="L22" s="21">
        <f t="shared" si="1"/>
        <v>247016</v>
      </c>
      <c r="M22" s="21">
        <v>131264</v>
      </c>
      <c r="N22" s="23">
        <f t="shared" si="2"/>
        <v>1.881825938566553</v>
      </c>
      <c r="O22" s="24">
        <v>2363</v>
      </c>
      <c r="P22" s="25">
        <f t="shared" si="3"/>
        <v>104.53491324587389</v>
      </c>
      <c r="Q22" s="26" t="s">
        <v>44</v>
      </c>
      <c r="R22" s="27">
        <f>ABS(N38-N22)*100</f>
        <v>188.1825938566553</v>
      </c>
      <c r="S22" s="19" t="s">
        <v>57</v>
      </c>
      <c r="T22" s="19" t="s">
        <v>46</v>
      </c>
      <c r="U22" s="21">
        <v>8519</v>
      </c>
      <c r="V22" s="19" t="s">
        <v>47</v>
      </c>
      <c r="W22" s="20" t="s">
        <v>48</v>
      </c>
      <c r="X22" s="19" t="s">
        <v>46</v>
      </c>
      <c r="Y22" s="19" t="s">
        <v>50</v>
      </c>
      <c r="Z22" s="19" t="s">
        <v>51</v>
      </c>
      <c r="AA22" s="19">
        <v>55</v>
      </c>
      <c r="AB22" s="19" t="s">
        <v>46</v>
      </c>
      <c r="AC22" s="19" t="s">
        <v>46</v>
      </c>
      <c r="AD22" s="19" t="s">
        <v>46</v>
      </c>
      <c r="AE22" s="19" t="s">
        <v>46</v>
      </c>
      <c r="AF22" s="19" t="s">
        <v>46</v>
      </c>
      <c r="AG22" s="19" t="s">
        <v>46</v>
      </c>
      <c r="AH22" s="19" t="s">
        <v>46</v>
      </c>
      <c r="AI22" s="19" t="s">
        <v>46</v>
      </c>
      <c r="AJ22" s="19" t="s">
        <v>46</v>
      </c>
      <c r="AK22" s="19" t="s">
        <v>46</v>
      </c>
      <c r="AL22" s="19" t="s">
        <v>46</v>
      </c>
      <c r="AM22" s="19" t="s">
        <v>46</v>
      </c>
      <c r="AN22" s="19" t="s">
        <v>52</v>
      </c>
    </row>
    <row r="23" spans="1:40" x14ac:dyDescent="0.3">
      <c r="A23" s="10" t="s">
        <v>89</v>
      </c>
      <c r="B23" s="10" t="s">
        <v>90</v>
      </c>
      <c r="C23" s="11">
        <v>45595</v>
      </c>
      <c r="D23" s="12">
        <v>155000</v>
      </c>
      <c r="E23" s="10" t="s">
        <v>42</v>
      </c>
      <c r="F23" s="10" t="s">
        <v>43</v>
      </c>
      <c r="G23" s="12">
        <v>155000</v>
      </c>
      <c r="H23" s="12">
        <v>69400</v>
      </c>
      <c r="I23" s="13">
        <f t="shared" si="0"/>
        <v>44.774193548387096</v>
      </c>
      <c r="J23" s="12">
        <v>138993</v>
      </c>
      <c r="K23" s="12">
        <v>16512</v>
      </c>
      <c r="L23" s="12">
        <f t="shared" si="1"/>
        <v>138488</v>
      </c>
      <c r="M23" s="12">
        <v>96517</v>
      </c>
      <c r="N23" s="14">
        <f t="shared" si="2"/>
        <v>1.4348560357242766</v>
      </c>
      <c r="O23" s="15">
        <v>1240</v>
      </c>
      <c r="P23" s="16">
        <f t="shared" si="3"/>
        <v>111.68387096774194</v>
      </c>
      <c r="Q23" s="17" t="s">
        <v>44</v>
      </c>
      <c r="R23" s="18">
        <f>ABS(N30-N23)*100</f>
        <v>143.48560357242766</v>
      </c>
      <c r="S23" s="10" t="s">
        <v>61</v>
      </c>
      <c r="T23" s="10" t="s">
        <v>46</v>
      </c>
      <c r="U23" s="12">
        <v>9975</v>
      </c>
      <c r="V23" s="10" t="s">
        <v>47</v>
      </c>
      <c r="W23" s="11" t="s">
        <v>48</v>
      </c>
      <c r="X23" s="10" t="s">
        <v>46</v>
      </c>
      <c r="Y23" s="10" t="s">
        <v>50</v>
      </c>
      <c r="Z23" s="10" t="s">
        <v>51</v>
      </c>
      <c r="AA23" s="10">
        <v>63</v>
      </c>
      <c r="AB23" s="10" t="s">
        <v>46</v>
      </c>
      <c r="AC23" s="10" t="s">
        <v>46</v>
      </c>
      <c r="AD23" s="10" t="s">
        <v>46</v>
      </c>
      <c r="AE23" s="10" t="s">
        <v>46</v>
      </c>
      <c r="AF23" s="10" t="s">
        <v>46</v>
      </c>
      <c r="AG23" s="10" t="s">
        <v>46</v>
      </c>
      <c r="AH23" s="10" t="s">
        <v>46</v>
      </c>
      <c r="AI23" s="10" t="s">
        <v>46</v>
      </c>
      <c r="AJ23" s="10" t="s">
        <v>46</v>
      </c>
      <c r="AK23" s="10" t="s">
        <v>46</v>
      </c>
      <c r="AL23" s="10" t="s">
        <v>46</v>
      </c>
      <c r="AM23" s="10" t="s">
        <v>46</v>
      </c>
      <c r="AN23" s="10" t="s">
        <v>52</v>
      </c>
    </row>
    <row r="24" spans="1:40" x14ac:dyDescent="0.3">
      <c r="A24" s="19" t="s">
        <v>87</v>
      </c>
      <c r="B24" s="19" t="s">
        <v>88</v>
      </c>
      <c r="C24" s="20">
        <v>45639</v>
      </c>
      <c r="D24" s="21">
        <v>222000</v>
      </c>
      <c r="E24" s="19" t="s">
        <v>42</v>
      </c>
      <c r="F24" s="19" t="s">
        <v>43</v>
      </c>
      <c r="G24" s="21">
        <v>222000</v>
      </c>
      <c r="H24" s="21">
        <v>95500</v>
      </c>
      <c r="I24" s="22">
        <f t="shared" si="0"/>
        <v>43.018018018018019</v>
      </c>
      <c r="J24" s="21">
        <v>190913</v>
      </c>
      <c r="K24" s="21">
        <v>16863</v>
      </c>
      <c r="L24" s="21">
        <f t="shared" si="1"/>
        <v>205137</v>
      </c>
      <c r="M24" s="21">
        <v>137155</v>
      </c>
      <c r="N24" s="23">
        <f t="shared" si="2"/>
        <v>1.4956581969304801</v>
      </c>
      <c r="O24" s="24">
        <v>1367</v>
      </c>
      <c r="P24" s="25">
        <f t="shared" si="3"/>
        <v>150.06364301389905</v>
      </c>
      <c r="Q24" s="26" t="s">
        <v>44</v>
      </c>
      <c r="R24" s="27" t="e">
        <f>ABS(#REF!-N24)*100</f>
        <v>#REF!</v>
      </c>
      <c r="S24" s="19" t="s">
        <v>45</v>
      </c>
      <c r="T24" s="19" t="s">
        <v>46</v>
      </c>
      <c r="U24" s="21">
        <v>12540</v>
      </c>
      <c r="V24" s="19" t="s">
        <v>47</v>
      </c>
      <c r="W24" s="20" t="s">
        <v>48</v>
      </c>
      <c r="X24" s="19" t="s">
        <v>46</v>
      </c>
      <c r="Y24" s="19" t="s">
        <v>50</v>
      </c>
      <c r="Z24" s="19" t="s">
        <v>51</v>
      </c>
      <c r="AA24" s="19">
        <v>63</v>
      </c>
      <c r="AB24" s="19" t="s">
        <v>46</v>
      </c>
      <c r="AC24" s="19" t="s">
        <v>46</v>
      </c>
      <c r="AD24" s="19" t="s">
        <v>46</v>
      </c>
      <c r="AE24" s="19" t="s">
        <v>46</v>
      </c>
      <c r="AF24" s="19" t="s">
        <v>46</v>
      </c>
      <c r="AG24" s="19" t="s">
        <v>46</v>
      </c>
      <c r="AH24" s="19" t="s">
        <v>46</v>
      </c>
      <c r="AI24" s="19" t="s">
        <v>46</v>
      </c>
      <c r="AJ24" s="19" t="s">
        <v>46</v>
      </c>
      <c r="AK24" s="19" t="s">
        <v>46</v>
      </c>
      <c r="AL24" s="19" t="s">
        <v>46</v>
      </c>
      <c r="AM24" s="19" t="s">
        <v>46</v>
      </c>
      <c r="AN24" s="19" t="s">
        <v>52</v>
      </c>
    </row>
    <row r="25" spans="1:40" x14ac:dyDescent="0.3">
      <c r="A25" s="37"/>
      <c r="B25" s="37"/>
      <c r="C25" s="38" t="s">
        <v>101</v>
      </c>
      <c r="D25" s="39">
        <f>+SUM(D2:D24)</f>
        <v>4075044</v>
      </c>
      <c r="E25" s="37"/>
      <c r="F25" s="37"/>
      <c r="G25" s="39">
        <f>+SUM(G2:G24)</f>
        <v>4070704</v>
      </c>
      <c r="H25" s="39">
        <f>+SUM(H2:H24)</f>
        <v>1574500</v>
      </c>
      <c r="I25" s="40"/>
      <c r="J25" s="39">
        <f>+SUM(J2:J24)</f>
        <v>3790842</v>
      </c>
      <c r="K25" s="39"/>
      <c r="L25" s="39">
        <f>+SUM(L2:L24)</f>
        <v>3776454</v>
      </c>
      <c r="M25" s="39">
        <f>+SUM(M2:M24)</f>
        <v>2755379</v>
      </c>
      <c r="N25" s="41"/>
      <c r="O25" s="42"/>
      <c r="P25" s="43">
        <f>AVERAGE(P2:P24)</f>
        <v>114.29968893349879</v>
      </c>
      <c r="Q25" s="44"/>
      <c r="R25" s="45">
        <f>ABS(N27-N26)*100</f>
        <v>2.1959863487289955</v>
      </c>
      <c r="S25" s="37"/>
      <c r="T25" s="37"/>
      <c r="U25" s="39"/>
      <c r="V25" s="37"/>
      <c r="W25" s="38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 x14ac:dyDescent="0.3">
      <c r="A26" s="28"/>
      <c r="B26" s="28"/>
      <c r="C26" s="29"/>
      <c r="D26" s="30"/>
      <c r="E26" s="28"/>
      <c r="F26" s="28"/>
      <c r="G26" s="30"/>
      <c r="H26" s="30" t="s">
        <v>102</v>
      </c>
      <c r="I26" s="31">
        <f>H25/G25*100</f>
        <v>38.678813296176777</v>
      </c>
      <c r="J26" s="30"/>
      <c r="K26" s="30"/>
      <c r="L26" s="30"/>
      <c r="M26" s="30" t="s">
        <v>104</v>
      </c>
      <c r="N26" s="32">
        <f>L25/M25</f>
        <v>1.3705751549968261</v>
      </c>
      <c r="O26" s="33"/>
      <c r="P26" s="34" t="s">
        <v>106</v>
      </c>
      <c r="Q26" s="35">
        <f>STDEV(N2:N24)</f>
        <v>0.24081133480656242</v>
      </c>
      <c r="R26" s="36"/>
      <c r="S26" s="28"/>
      <c r="T26" s="28"/>
      <c r="U26" s="30"/>
      <c r="V26" s="28"/>
      <c r="W26" s="29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3">
      <c r="A27" s="46"/>
      <c r="B27" s="46"/>
      <c r="C27" s="47"/>
      <c r="D27" s="48"/>
      <c r="E27" s="46"/>
      <c r="F27" s="46"/>
      <c r="G27" s="48"/>
      <c r="H27" s="48" t="s">
        <v>103</v>
      </c>
      <c r="I27" s="49">
        <f>STDEV(I2:I24)</f>
        <v>5.8331588112202075</v>
      </c>
      <c r="J27" s="48"/>
      <c r="K27" s="48"/>
      <c r="L27" s="48"/>
      <c r="M27" s="48" t="s">
        <v>105</v>
      </c>
      <c r="N27" s="50">
        <f>AVERAGE(N2:N24)</f>
        <v>1.3925350184841161</v>
      </c>
      <c r="O27" s="51"/>
      <c r="P27" s="52" t="s">
        <v>107</v>
      </c>
      <c r="Q27" s="54" t="e">
        <f>AVERAGE(R2:R24)</f>
        <v>#REF!</v>
      </c>
      <c r="R27" s="53" t="s">
        <v>108</v>
      </c>
      <c r="S27" s="46" t="e">
        <f>+(Q27/N27)</f>
        <v>#REF!</v>
      </c>
      <c r="T27" s="46"/>
      <c r="U27" s="48"/>
      <c r="V27" s="46"/>
      <c r="W27" s="47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</row>
    <row r="29" spans="1:40" ht="15.6" x14ac:dyDescent="0.3">
      <c r="B29" s="55" t="s">
        <v>110</v>
      </c>
      <c r="C29" s="56"/>
    </row>
    <row r="30" spans="1:40" ht="15.6" x14ac:dyDescent="0.3">
      <c r="B30" s="55" t="s">
        <v>109</v>
      </c>
      <c r="C30" s="56"/>
    </row>
    <row r="31" spans="1:40" ht="15.6" x14ac:dyDescent="0.3">
      <c r="B31" s="55" t="s">
        <v>111</v>
      </c>
      <c r="C31" s="56"/>
    </row>
    <row r="32" spans="1:40" ht="15.6" x14ac:dyDescent="0.3">
      <c r="B32" s="55" t="s">
        <v>112</v>
      </c>
      <c r="C32" s="56"/>
    </row>
    <row r="33" spans="2:3" ht="15.6" x14ac:dyDescent="0.3">
      <c r="B33" s="55"/>
      <c r="C33" s="56"/>
    </row>
  </sheetData>
  <sheetProtection algorithmName="SHA-512" hashValue="/goSofj0LaJcwLdr0C5lF0k5AvuhOU94QZwSi3Fe1p0NLOWK0g4YmdhgJWzPYVDLq9uWpKLqs4Jel89j4CjelQ==" saltValue="gcwK0b01sofOUBmdQCXwxQ==" spinCount="100000" sheet="1" objects="1" scenarios="1"/>
  <sortState xmlns:xlrd2="http://schemas.microsoft.com/office/spreadsheetml/2017/richdata2" ref="A2:AN32">
    <sortCondition ref="C2:C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2026-01-28T02:35:37Z</dcterms:created>
  <dcterms:modified xsi:type="dcterms:W3CDTF">2026-03-09T13:15:32Z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