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LV-SPREDSHEETS - NEW/"/>
    </mc:Choice>
  </mc:AlternateContent>
  <xr:revisionPtr revIDLastSave="1" documentId="11_AE63121C9767DC01908100FFF2971D1AB517577C" xr6:coauthVersionLast="47" xr6:coauthVersionMax="47" xr10:uidLastSave="{1CB08F49-D809-45DC-91F1-0B6789F66077}"/>
  <bookViews>
    <workbookView xWindow="-108" yWindow="-108" windowWidth="23256" windowHeight="12456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K11" i="1"/>
  <c r="R11" i="1" s="1"/>
  <c r="S11" i="1"/>
  <c r="I31" i="1"/>
  <c r="K31" i="1"/>
  <c r="S31" i="1" s="1"/>
  <c r="Q11" i="1" l="1"/>
  <c r="Q31" i="1"/>
  <c r="R31" i="1"/>
  <c r="K35" i="1" l="1"/>
  <c r="Q35" i="1" s="1"/>
  <c r="I35" i="1"/>
  <c r="K34" i="1"/>
  <c r="R34" i="1" s="1"/>
  <c r="I34" i="1"/>
  <c r="K32" i="1"/>
  <c r="S32" i="1" s="1"/>
  <c r="I32" i="1"/>
  <c r="P16" i="1"/>
  <c r="O16" i="1"/>
  <c r="M16" i="1"/>
  <c r="L16" i="1"/>
  <c r="J16" i="1"/>
  <c r="H16" i="1"/>
  <c r="G16" i="1"/>
  <c r="D16" i="1"/>
  <c r="K7" i="1"/>
  <c r="R7" i="1" s="1"/>
  <c r="I7" i="1"/>
  <c r="K14" i="1"/>
  <c r="Q14" i="1" s="1"/>
  <c r="I14" i="1"/>
  <c r="K3" i="1"/>
  <c r="Q3" i="1" s="1"/>
  <c r="I3" i="1"/>
  <c r="K8" i="1"/>
  <c r="Q8" i="1" s="1"/>
  <c r="I8" i="1"/>
  <c r="K6" i="1"/>
  <c r="S6" i="1" s="1"/>
  <c r="I6" i="1"/>
  <c r="K12" i="1"/>
  <c r="S12" i="1" s="1"/>
  <c r="I12" i="1"/>
  <c r="K10" i="1"/>
  <c r="R10" i="1" s="1"/>
  <c r="I10" i="1"/>
  <c r="K5" i="1"/>
  <c r="Q5" i="1" s="1"/>
  <c r="I5" i="1"/>
  <c r="K4" i="1"/>
  <c r="Q4" i="1" s="1"/>
  <c r="I4" i="1"/>
  <c r="K2" i="1"/>
  <c r="Q2" i="1" s="1"/>
  <c r="I2" i="1"/>
  <c r="K13" i="1"/>
  <c r="Q13" i="1" s="1"/>
  <c r="I13" i="1"/>
  <c r="K33" i="1"/>
  <c r="Q33" i="1" s="1"/>
  <c r="I33" i="1"/>
  <c r="K9" i="1"/>
  <c r="R9" i="1" s="1"/>
  <c r="I9" i="1"/>
  <c r="K15" i="1"/>
  <c r="Q15" i="1" s="1"/>
  <c r="I15" i="1"/>
  <c r="Q34" i="1" l="1"/>
  <c r="R33" i="1"/>
  <c r="R15" i="1"/>
  <c r="S34" i="1"/>
  <c r="S35" i="1"/>
  <c r="R35" i="1"/>
  <c r="R4" i="1"/>
  <c r="Q32" i="1"/>
  <c r="R32" i="1"/>
  <c r="S4" i="1"/>
  <c r="Q10" i="1"/>
  <c r="Q9" i="1"/>
  <c r="S13" i="1"/>
  <c r="S15" i="1"/>
  <c r="R12" i="1"/>
  <c r="Q12" i="1"/>
  <c r="S5" i="1"/>
  <c r="R6" i="1"/>
  <c r="I17" i="1"/>
  <c r="Q6" i="1"/>
  <c r="R5" i="1"/>
  <c r="Q7" i="1"/>
  <c r="I18" i="1"/>
  <c r="R2" i="1"/>
  <c r="R13" i="1"/>
  <c r="S8" i="1"/>
  <c r="K16" i="1"/>
  <c r="S9" i="1"/>
  <c r="R8" i="1"/>
  <c r="S14" i="1"/>
  <c r="S33" i="1"/>
  <c r="S2" i="1"/>
  <c r="R14" i="1"/>
  <c r="S3" i="1"/>
  <c r="S10" i="1"/>
  <c r="R3" i="1"/>
  <c r="S7" i="1"/>
  <c r="M18" i="1" l="1"/>
  <c r="P18" i="1"/>
  <c r="S18" i="1"/>
</calcChain>
</file>

<file path=xl/sharedStrings.xml><?xml version="1.0" encoding="utf-8"?>
<sst xmlns="http://schemas.openxmlformats.org/spreadsheetml/2006/main" count="527" uniqueCount="132">
  <si>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</si>
  <si>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</si>
  <si>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</si>
  <si>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</si>
  <si>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</si>
  <si>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</si>
  <si>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</si>
  <si>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</si>
  <si>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</si>
  <si>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</si>
  <si>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</si>
  <si>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</si>
  <si>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</si>
  <si>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</si>
  <si>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</si>
  <si>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</si>
  <si>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</si>
  <si>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</si>
  <si>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</si>
  <si>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</si>
  <si>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</si>
  <si>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</si>
  <si>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</si>
  <si>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</si>
  <si>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</si>
  <si>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</si>
  <si>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</si>
  <si>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</si>
  <si>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</si>
  <si>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</si>
  <si>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</si>
  <si>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</si>
  <si>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</si>
  <si>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</si>
  <si>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</si>
  <si>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</si>
  <si>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</si>
  <si>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</si>
  <si>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</si>
  <si>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</si>
  <si>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</si>
  <si>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</si>
  <si>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</si>
  <si>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</si>
  <si>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004-220-079-00</t>
  </si>
  <si>
    <t>11505 WREN DR</t>
  </si>
  <si>
    <t>WD</t>
  </si>
  <si>
    <t>03-ARM'S LENGTH</t>
  </si>
  <si>
    <t>'00001</t>
  </si>
  <si>
    <t>2025R-03998</t>
  </si>
  <si>
    <t/>
  </si>
  <si>
    <t>HONEYMOON HEIGHTS</t>
  </si>
  <si>
    <t>04/17/2017</t>
  </si>
  <si>
    <t>401</t>
  </si>
  <si>
    <t>BACKLOT</t>
  </si>
  <si>
    <t>004-220-082-00</t>
  </si>
  <si>
    <t>11518 ELM DR</t>
  </si>
  <si>
    <t>2024R-03065</t>
  </si>
  <si>
    <t>004-220-111-00</t>
  </si>
  <si>
    <t>ELM DR</t>
  </si>
  <si>
    <t>2024R-11558</t>
  </si>
  <si>
    <t>05/08/2019</t>
  </si>
  <si>
    <t>402</t>
  </si>
  <si>
    <t>FRONTAGE 3</t>
  </si>
  <si>
    <t>004-220-126-00</t>
  </si>
  <si>
    <t>QC</t>
  </si>
  <si>
    <t>2025R-10627</t>
  </si>
  <si>
    <t>03/09/2018</t>
  </si>
  <si>
    <t>004-220-129-10</t>
  </si>
  <si>
    <t>2024R-08629</t>
  </si>
  <si>
    <t>004-220-129-20</t>
  </si>
  <si>
    <t>2023R-07418</t>
  </si>
  <si>
    <t>004-220-206-00</t>
  </si>
  <si>
    <t>PINE RD</t>
  </si>
  <si>
    <t>2024R-04986</t>
  </si>
  <si>
    <t>004-220-244-00</t>
  </si>
  <si>
    <t>11501 MAPLE DR</t>
  </si>
  <si>
    <t>2024R-05847</t>
  </si>
  <si>
    <t>09/22/2022</t>
  </si>
  <si>
    <t>004-230-397-10</t>
  </si>
  <si>
    <t>11601 SPRUCE DR</t>
  </si>
  <si>
    <t>2023R-04902</t>
  </si>
  <si>
    <t>11/26/2024</t>
  </si>
  <si>
    <t>004-230-415-00</t>
  </si>
  <si>
    <t>CHERRY DR</t>
  </si>
  <si>
    <t>2024R-00345</t>
  </si>
  <si>
    <t>PTA</t>
  </si>
  <si>
    <t>04/09/2019</t>
  </si>
  <si>
    <t>004-230-637-00</t>
  </si>
  <si>
    <t>11685 HICKORY DR</t>
  </si>
  <si>
    <t>2023R-10550</t>
  </si>
  <si>
    <t>05/08/2017</t>
  </si>
  <si>
    <t>HICKORY DR</t>
  </si>
  <si>
    <t>004-240-659-00</t>
  </si>
  <si>
    <t>11411 BIRCH DR</t>
  </si>
  <si>
    <t>2024R-03379</t>
  </si>
  <si>
    <t>004-240-669-00</t>
  </si>
  <si>
    <t>2024R-03796</t>
  </si>
  <si>
    <t>03/22/2018</t>
  </si>
  <si>
    <t>004-240-674-00</t>
  </si>
  <si>
    <t>2024R-04442</t>
  </si>
  <si>
    <t>004-240-675-00</t>
  </si>
  <si>
    <t>2023R-10304</t>
  </si>
  <si>
    <t>004-240-695-00</t>
  </si>
  <si>
    <t>11351 HICKORY DR</t>
  </si>
  <si>
    <t>2024R-02581</t>
  </si>
  <si>
    <t>11/05/2018</t>
  </si>
  <si>
    <t>FRONTAGE 1</t>
  </si>
  <si>
    <t>004-240-697-00</t>
  </si>
  <si>
    <t>6530 W SCHMEID RD</t>
  </si>
  <si>
    <t>2023R-05886</t>
  </si>
  <si>
    <t>004-240-743-00</t>
  </si>
  <si>
    <t>W SCHMEID RD</t>
  </si>
  <si>
    <t>2025R-03580</t>
  </si>
  <si>
    <t>004-240-778-00</t>
  </si>
  <si>
    <t>6710 W SCHMEID RD</t>
  </si>
  <si>
    <t>2024R-01587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</si>
  <si>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</si>
  <si>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</si>
  <si>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</si>
  <si>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</si>
  <si>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</si>
  <si>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</si>
  <si>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</si>
  <si>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BACKLOTS</t>
  </si>
  <si>
    <t>FF</t>
  </si>
  <si>
    <t>SWAMP SITE UNBUILDABLE</t>
  </si>
  <si>
    <t>$15 FF ANALIZED &amp; APPLIED</t>
  </si>
  <si>
    <t xml:space="preserve">2026 CATO </t>
  </si>
  <si>
    <t>2026 ANALYZED</t>
  </si>
  <si>
    <t>2026 APPLIED</t>
  </si>
  <si>
    <t>OUTLIERS- SWAMP SITE UNBUILDABLE-SALES ARE DISTRESSED OR FORCLOSURES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</si>
</sst>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  <numFmt numFmtId="170" formatCode="mm/dd/yy"/>
  </numFmts>
  <fonts count="6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9" fontId="2" fillId="4" borderId="3" xfId="0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167" fontId="3" fillId="4" borderId="1" xfId="0" applyNumberFormat="1" applyFont="1" applyFill="1" applyBorder="1"/>
    <xf numFmtId="40" fontId="3" fillId="4" borderId="1" xfId="0" applyNumberFormat="1" applyFont="1" applyFill="1" applyBorder="1"/>
    <xf numFmtId="168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3" fillId="0" borderId="0" xfId="0" applyFont="1"/>
    <xf numFmtId="0" fontId="3" fillId="3" borderId="1" xfId="0" applyFont="1" applyFill="1" applyBorder="1"/>
    <xf numFmtId="14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4" fillId="0" borderId="0" xfId="0" applyFont="1"/>
    <xf numFmtId="0" fontId="5" fillId="0" borderId="1" xfId="0" applyFont="1" applyBorder="1"/>
    <xf numFmtId="170" fontId="5" fillId="0" borderId="1" xfId="0" applyNumberFormat="1" applyFont="1" applyBorder="1"/>
    <xf numFmtId="6" fontId="5" fillId="0" borderId="1" xfId="0" applyNumberFormat="1" applyFont="1" applyBorder="1"/>
    <xf numFmtId="8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5"/>
  <sheetViews>
    <sheetView tabSelected="1" workbookViewId="0">
      <selection activeCell="C25" sqref="C25"/>
    </sheetView>
  </sheetViews>
  <sheetFormatPr defaultRowHeight="14.4" x14ac:dyDescent="0.3"/>
  <cols>
    <col min="1" max="1" width="14.33203125" bestFit="1" customWidth="1" collapsed="1"/>
    <col min="2" max="2" width="21.6640625" bestFit="1" customWidth="1" collapsed="1"/>
    <col min="3" max="3" width="13.6640625" bestFit="1" customWidth="1" collapsed="1"/>
    <col min="4" max="4" width="11.6640625" bestFit="1" customWidth="1" collapsed="1"/>
    <col min="5" max="5" width="7.6640625" bestFit="1" customWidth="1" collapsed="1"/>
    <col min="6" max="6" width="19.6640625" bestFit="1" customWidth="1" collapsed="1"/>
    <col min="7" max="7" width="12.6640625" bestFit="1" customWidth="1" collapsed="1"/>
    <col min="8" max="8" width="16.6640625" bestFit="1" customWidth="1" collapsed="1"/>
    <col min="9" max="9" width="14.6640625" bestFit="1" customWidth="1" collapsed="1"/>
    <col min="10" max="11" width="15.6640625" bestFit="1" customWidth="1" collapsed="1"/>
    <col min="12" max="12" width="16.6640625" bestFit="1" customWidth="1" collapsed="1"/>
    <col min="13" max="13" width="13.6640625" bestFit="1" customWidth="1" collapsed="1"/>
    <col min="14" max="14" width="8.6640625" bestFit="1" customWidth="1" collapsed="1"/>
    <col min="15" max="15" width="16.6640625" bestFit="1" customWidth="1" collapsed="1"/>
    <col min="16" max="17" width="12.6640625" bestFit="1" customWidth="1" collapsed="1"/>
    <col min="18" max="19" width="14.6640625" bestFit="1" customWidth="1" collapsed="1"/>
    <col min="20" max="20" width="13.6640625" bestFit="1" customWidth="1" collapsed="1"/>
    <col min="21" max="21" width="10.6640625" bestFit="1" customWidth="1" collapsed="1"/>
    <col min="22" max="22" width="14.6640625" bestFit="1" customWidth="1" collapsed="1"/>
    <col min="23" max="23" width="31.6640625" bestFit="1" customWidth="1" collapsed="1"/>
    <col min="24" max="24" width="23.6640625" bestFit="1" customWidth="1" collapsed="1"/>
    <col min="25" max="26" width="8.6640625" bestFit="1" customWidth="1" collapsed="1"/>
    <col min="27" max="27" width="16.6640625" bestFit="1" customWidth="1" collapsed="1"/>
    <col min="28" max="28" width="11.6640625" bestFit="1" customWidth="1" collapsed="1"/>
    <col min="29" max="29" width="7.6640625" bestFit="1" customWidth="1" collapsed="1"/>
    <col min="30" max="32" width="14.6640625" bestFit="1" customWidth="1" collapsed="1"/>
    <col min="33" max="33" width="19.6640625" bestFit="1" customWidth="1" collapsed="1"/>
    <col min="34" max="34" width="9.6640625" bestFit="1" customWidth="1" collapsed="1"/>
    <col min="35" max="35" width="15.6640625" bestFit="1" customWidth="1" collapsed="1"/>
    <col min="36" max="36" width="8.6640625" bestFit="1" customWidth="1" collapsed="1"/>
    <col min="37" max="37" width="21.6640625" bestFit="1" customWidth="1" collapsed="1"/>
    <col min="38" max="38" width="18.6640625" bestFit="1" customWidth="1" collapsed="1"/>
    <col min="39" max="39" width="17.6640625" bestFit="1" customWidth="1" collapsed="1"/>
    <col min="40" max="40" width="13.6640625" bestFit="1" customWidth="1" collapsed="1"/>
    <col min="41" max="41" width="18.6640625" bestFit="1" customWidth="1" collapsed="1"/>
    <col min="42" max="42" width="23.6640625" bestFit="1" customWidth="1" collapsed="1"/>
    <col min="43" max="43" width="22.6640625" bestFit="1" customWidth="1" collapsed="1"/>
    <col min="44" max="44" width="18.6640625" bestFit="1" customWidth="1" collapsed="1"/>
  </cols>
  <sheetData>
    <row r="1" spans="1:44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s="64" customFormat="1" x14ac:dyDescent="0.3">
      <c r="A2" s="65" t="s">
        <v>79</v>
      </c>
      <c r="B2" s="65" t="s">
        <v>80</v>
      </c>
      <c r="C2" s="66">
        <v>45058</v>
      </c>
      <c r="D2" s="67">
        <v>14000</v>
      </c>
      <c r="E2" s="65" t="s">
        <v>46</v>
      </c>
      <c r="F2" s="65" t="s">
        <v>47</v>
      </c>
      <c r="G2" s="67">
        <v>14000</v>
      </c>
      <c r="H2" s="67">
        <v>6800</v>
      </c>
      <c r="I2" s="68">
        <f t="shared" ref="I2:I15" si="0">H2/G2*100</f>
        <v>48.571428571428569</v>
      </c>
      <c r="J2" s="67">
        <v>19800</v>
      </c>
      <c r="K2" s="67">
        <f>G2-0</f>
        <v>14000</v>
      </c>
      <c r="L2" s="67">
        <v>19800</v>
      </c>
      <c r="M2" s="69">
        <v>180</v>
      </c>
      <c r="N2" s="70">
        <v>120</v>
      </c>
      <c r="O2" s="71">
        <v>0.496</v>
      </c>
      <c r="P2" s="71">
        <v>0.496</v>
      </c>
      <c r="Q2" s="67">
        <f t="shared" ref="Q2:Q15" si="1">K2/M2</f>
        <v>77.777777777777771</v>
      </c>
      <c r="R2" s="67">
        <f t="shared" ref="R2:R15" si="2">K2/O2</f>
        <v>28225.806451612905</v>
      </c>
      <c r="S2" s="72">
        <f t="shared" ref="S2:S15" si="3">K2/O2/43560</f>
        <v>0.64797535472022283</v>
      </c>
      <c r="T2" s="71">
        <v>180</v>
      </c>
      <c r="U2" s="73" t="s">
        <v>48</v>
      </c>
      <c r="V2" s="65" t="s">
        <v>81</v>
      </c>
      <c r="W2" s="65" t="s">
        <v>50</v>
      </c>
      <c r="X2" s="65" t="s">
        <v>51</v>
      </c>
      <c r="Y2" s="65">
        <v>0</v>
      </c>
      <c r="Z2" s="65">
        <v>0</v>
      </c>
      <c r="AA2" s="65" t="s">
        <v>82</v>
      </c>
      <c r="AB2" s="65" t="s">
        <v>50</v>
      </c>
      <c r="AC2" s="65" t="s">
        <v>53</v>
      </c>
      <c r="AD2" s="65" t="s">
        <v>54</v>
      </c>
      <c r="AE2" s="65"/>
      <c r="AF2" s="65"/>
      <c r="AG2" s="65" t="s">
        <v>50</v>
      </c>
      <c r="AH2" s="65" t="s">
        <v>50</v>
      </c>
      <c r="AI2" s="65" t="s">
        <v>50</v>
      </c>
      <c r="AJ2" s="65" t="s">
        <v>50</v>
      </c>
      <c r="AK2" s="65" t="s">
        <v>50</v>
      </c>
      <c r="AL2" s="65" t="s">
        <v>50</v>
      </c>
      <c r="AM2" s="65" t="s">
        <v>50</v>
      </c>
      <c r="AN2" s="65" t="s">
        <v>50</v>
      </c>
      <c r="AO2" s="65" t="s">
        <v>50</v>
      </c>
      <c r="AP2" s="65" t="s">
        <v>50</v>
      </c>
      <c r="AQ2" s="65" t="s">
        <v>50</v>
      </c>
      <c r="AR2" s="65" t="s">
        <v>50</v>
      </c>
    </row>
    <row r="3" spans="1:44" s="64" customFormat="1" x14ac:dyDescent="0.3">
      <c r="A3" s="55" t="s">
        <v>108</v>
      </c>
      <c r="B3" s="55" t="s">
        <v>109</v>
      </c>
      <c r="C3" s="56">
        <v>45077</v>
      </c>
      <c r="D3" s="57">
        <v>161000</v>
      </c>
      <c r="E3" s="55" t="s">
        <v>86</v>
      </c>
      <c r="F3" s="55" t="s">
        <v>47</v>
      </c>
      <c r="G3" s="57">
        <v>161000</v>
      </c>
      <c r="H3" s="57">
        <v>50200</v>
      </c>
      <c r="I3" s="58">
        <f t="shared" si="0"/>
        <v>31.180124223602483</v>
      </c>
      <c r="J3" s="57">
        <v>113678</v>
      </c>
      <c r="K3" s="57">
        <f>G3-106878</f>
        <v>54122</v>
      </c>
      <c r="L3" s="57">
        <v>6800</v>
      </c>
      <c r="M3" s="59">
        <v>61.82</v>
      </c>
      <c r="N3" s="60">
        <v>136.66</v>
      </c>
      <c r="O3" s="61">
        <v>0.19400000000000001</v>
      </c>
      <c r="P3" s="61">
        <v>0.19400000000000001</v>
      </c>
      <c r="Q3" s="57">
        <f t="shared" si="1"/>
        <v>875.47719184729863</v>
      </c>
      <c r="R3" s="57">
        <f t="shared" si="2"/>
        <v>278979.38144329895</v>
      </c>
      <c r="S3" s="62">
        <f t="shared" si="3"/>
        <v>6.4044853407552562</v>
      </c>
      <c r="T3" s="61">
        <v>61.82</v>
      </c>
      <c r="U3" s="63" t="s">
        <v>48</v>
      </c>
      <c r="V3" s="55" t="s">
        <v>110</v>
      </c>
      <c r="W3" s="55" t="s">
        <v>50</v>
      </c>
      <c r="X3" s="55" t="s">
        <v>51</v>
      </c>
      <c r="Y3" s="55">
        <v>0</v>
      </c>
      <c r="Z3" s="55">
        <v>1</v>
      </c>
      <c r="AA3" s="55" t="s">
        <v>106</v>
      </c>
      <c r="AB3" s="55" t="s">
        <v>50</v>
      </c>
      <c r="AC3" s="55" t="s">
        <v>53</v>
      </c>
      <c r="AD3" s="55" t="s">
        <v>54</v>
      </c>
      <c r="AE3" s="55"/>
      <c r="AF3" s="55"/>
      <c r="AG3" s="55" t="s">
        <v>50</v>
      </c>
      <c r="AH3" s="55" t="s">
        <v>50</v>
      </c>
      <c r="AI3" s="55" t="s">
        <v>50</v>
      </c>
      <c r="AJ3" s="55" t="s">
        <v>50</v>
      </c>
      <c r="AK3" s="55" t="s">
        <v>50</v>
      </c>
      <c r="AL3" s="55" t="s">
        <v>50</v>
      </c>
      <c r="AM3" s="55" t="s">
        <v>50</v>
      </c>
      <c r="AN3" s="55" t="s">
        <v>50</v>
      </c>
      <c r="AO3" s="55" t="s">
        <v>50</v>
      </c>
      <c r="AP3" s="55" t="s">
        <v>50</v>
      </c>
      <c r="AQ3" s="55" t="s">
        <v>50</v>
      </c>
      <c r="AR3" s="55" t="s">
        <v>50</v>
      </c>
    </row>
    <row r="4" spans="1:44" x14ac:dyDescent="0.3">
      <c r="A4" s="10" t="s">
        <v>83</v>
      </c>
      <c r="B4" s="10" t="s">
        <v>84</v>
      </c>
      <c r="C4" s="11">
        <v>45136</v>
      </c>
      <c r="D4" s="12">
        <v>2600</v>
      </c>
      <c r="E4" s="10" t="s">
        <v>65</v>
      </c>
      <c r="F4" s="10" t="s">
        <v>47</v>
      </c>
      <c r="G4" s="12">
        <v>2600</v>
      </c>
      <c r="H4" s="12">
        <v>2300</v>
      </c>
      <c r="I4" s="13">
        <f t="shared" si="0"/>
        <v>88.461538461538453</v>
      </c>
      <c r="J4" s="12">
        <v>6600</v>
      </c>
      <c r="K4" s="12">
        <f>G4-0</f>
        <v>2600</v>
      </c>
      <c r="L4" s="12">
        <v>6600</v>
      </c>
      <c r="M4" s="14">
        <v>60</v>
      </c>
      <c r="N4" s="15">
        <v>119.05</v>
      </c>
      <c r="O4" s="16">
        <v>0.16400000000000001</v>
      </c>
      <c r="P4" s="16">
        <v>0.16400000000000001</v>
      </c>
      <c r="Q4" s="12">
        <f t="shared" si="1"/>
        <v>43.333333333333336</v>
      </c>
      <c r="R4" s="12">
        <f t="shared" si="2"/>
        <v>15853.658536585364</v>
      </c>
      <c r="S4" s="17">
        <f t="shared" si="3"/>
        <v>0.36394992049094044</v>
      </c>
      <c r="T4" s="16">
        <v>60</v>
      </c>
      <c r="U4" s="18" t="s">
        <v>48</v>
      </c>
      <c r="V4" s="10" t="s">
        <v>85</v>
      </c>
      <c r="W4" s="10" t="s">
        <v>50</v>
      </c>
      <c r="X4" s="10" t="s">
        <v>51</v>
      </c>
      <c r="Y4" s="10">
        <v>0</v>
      </c>
      <c r="Z4" s="10">
        <v>1</v>
      </c>
      <c r="AA4" s="10" t="s">
        <v>67</v>
      </c>
      <c r="AB4" s="10" t="s">
        <v>50</v>
      </c>
      <c r="AC4" s="10" t="s">
        <v>62</v>
      </c>
      <c r="AD4" s="10" t="s">
        <v>54</v>
      </c>
      <c r="AE4" s="10"/>
      <c r="AF4" s="10"/>
      <c r="AG4" s="10" t="s">
        <v>50</v>
      </c>
      <c r="AH4" s="10" t="s">
        <v>50</v>
      </c>
      <c r="AI4" s="10" t="s">
        <v>50</v>
      </c>
      <c r="AJ4" s="10" t="s">
        <v>50</v>
      </c>
      <c r="AK4" s="10" t="s">
        <v>50</v>
      </c>
      <c r="AL4" s="10" t="s">
        <v>50</v>
      </c>
      <c r="AM4" s="10" t="s">
        <v>50</v>
      </c>
      <c r="AN4" s="10" t="s">
        <v>50</v>
      </c>
      <c r="AO4" s="10" t="s">
        <v>50</v>
      </c>
      <c r="AP4" s="10" t="s">
        <v>50</v>
      </c>
      <c r="AQ4" s="10" t="s">
        <v>50</v>
      </c>
      <c r="AR4" s="10" t="s">
        <v>50</v>
      </c>
    </row>
    <row r="5" spans="1:44" s="64" customFormat="1" x14ac:dyDescent="0.3">
      <c r="A5" s="65" t="s">
        <v>88</v>
      </c>
      <c r="B5" s="65" t="s">
        <v>89</v>
      </c>
      <c r="C5" s="66">
        <v>45211</v>
      </c>
      <c r="D5" s="67">
        <v>132500</v>
      </c>
      <c r="E5" s="65" t="s">
        <v>46</v>
      </c>
      <c r="F5" s="65" t="s">
        <v>47</v>
      </c>
      <c r="G5" s="67">
        <v>132500</v>
      </c>
      <c r="H5" s="67">
        <v>44000</v>
      </c>
      <c r="I5" s="68">
        <f t="shared" si="0"/>
        <v>33.20754716981132</v>
      </c>
      <c r="J5" s="67">
        <v>99258</v>
      </c>
      <c r="K5" s="67">
        <f>G5-92658</f>
        <v>39842</v>
      </c>
      <c r="L5" s="67">
        <v>6600</v>
      </c>
      <c r="M5" s="69">
        <v>60</v>
      </c>
      <c r="N5" s="70">
        <v>120</v>
      </c>
      <c r="O5" s="71">
        <v>0.16500000000000001</v>
      </c>
      <c r="P5" s="71">
        <v>0.16500000000000001</v>
      </c>
      <c r="Q5" s="67">
        <f t="shared" si="1"/>
        <v>664.0333333333333</v>
      </c>
      <c r="R5" s="67">
        <f t="shared" si="2"/>
        <v>241466.66666666666</v>
      </c>
      <c r="S5" s="72">
        <f t="shared" si="3"/>
        <v>5.5433119069482704</v>
      </c>
      <c r="T5" s="71">
        <v>60</v>
      </c>
      <c r="U5" s="73" t="s">
        <v>48</v>
      </c>
      <c r="V5" s="65" t="s">
        <v>90</v>
      </c>
      <c r="W5" s="65" t="s">
        <v>50</v>
      </c>
      <c r="X5" s="65" t="s">
        <v>51</v>
      </c>
      <c r="Y5" s="65">
        <v>1</v>
      </c>
      <c r="Z5" s="65">
        <v>0</v>
      </c>
      <c r="AA5" s="65" t="s">
        <v>91</v>
      </c>
      <c r="AB5" s="65" t="s">
        <v>50</v>
      </c>
      <c r="AC5" s="65" t="s">
        <v>53</v>
      </c>
      <c r="AD5" s="65" t="s">
        <v>54</v>
      </c>
      <c r="AE5" s="65"/>
      <c r="AF5" s="65"/>
      <c r="AG5" s="65" t="s">
        <v>50</v>
      </c>
      <c r="AH5" s="65" t="s">
        <v>50</v>
      </c>
      <c r="AI5" s="65" t="s">
        <v>50</v>
      </c>
      <c r="AJ5" s="65" t="s">
        <v>50</v>
      </c>
      <c r="AK5" s="65" t="s">
        <v>50</v>
      </c>
      <c r="AL5" s="65" t="s">
        <v>50</v>
      </c>
      <c r="AM5" s="65" t="s">
        <v>50</v>
      </c>
      <c r="AN5" s="65" t="s">
        <v>50</v>
      </c>
      <c r="AO5" s="65" t="s">
        <v>50</v>
      </c>
      <c r="AP5" s="65" t="s">
        <v>50</v>
      </c>
      <c r="AQ5" s="65" t="s">
        <v>50</v>
      </c>
      <c r="AR5" s="65" t="s">
        <v>50</v>
      </c>
    </row>
    <row r="6" spans="1:44" s="64" customFormat="1" x14ac:dyDescent="0.3">
      <c r="A6" s="10" t="s">
        <v>101</v>
      </c>
      <c r="B6" s="10" t="s">
        <v>92</v>
      </c>
      <c r="C6" s="11">
        <v>45217</v>
      </c>
      <c r="D6" s="12">
        <v>3000</v>
      </c>
      <c r="E6" s="10" t="s">
        <v>46</v>
      </c>
      <c r="F6" s="10" t="s">
        <v>47</v>
      </c>
      <c r="G6" s="12">
        <v>3000</v>
      </c>
      <c r="H6" s="12">
        <v>2300</v>
      </c>
      <c r="I6" s="13">
        <f t="shared" si="0"/>
        <v>76.666666666666671</v>
      </c>
      <c r="J6" s="12">
        <v>6600</v>
      </c>
      <c r="K6" s="12">
        <f>G6-0</f>
        <v>3000</v>
      </c>
      <c r="L6" s="12">
        <v>6600</v>
      </c>
      <c r="M6" s="14">
        <v>60</v>
      </c>
      <c r="N6" s="15">
        <v>120</v>
      </c>
      <c r="O6" s="16">
        <v>0.16500000000000001</v>
      </c>
      <c r="P6" s="16">
        <v>0.16500000000000001</v>
      </c>
      <c r="Q6" s="12">
        <f t="shared" si="1"/>
        <v>50</v>
      </c>
      <c r="R6" s="12">
        <f t="shared" si="2"/>
        <v>18181.81818181818</v>
      </c>
      <c r="S6" s="17">
        <f t="shared" si="3"/>
        <v>0.41739711161198761</v>
      </c>
      <c r="T6" s="16">
        <v>60</v>
      </c>
      <c r="U6" s="18" t="s">
        <v>48</v>
      </c>
      <c r="V6" s="10" t="s">
        <v>102</v>
      </c>
      <c r="W6" s="10" t="s">
        <v>50</v>
      </c>
      <c r="X6" s="10" t="s">
        <v>51</v>
      </c>
      <c r="Y6" s="10">
        <v>1</v>
      </c>
      <c r="Z6" s="10">
        <v>0</v>
      </c>
      <c r="AA6" s="10" t="s">
        <v>98</v>
      </c>
      <c r="AB6" s="10" t="s">
        <v>50</v>
      </c>
      <c r="AC6" s="10" t="s">
        <v>62</v>
      </c>
      <c r="AD6" s="10" t="s">
        <v>54</v>
      </c>
      <c r="AE6" s="10"/>
      <c r="AF6" s="10"/>
      <c r="AG6" s="10" t="s">
        <v>50</v>
      </c>
      <c r="AH6" s="10" t="s">
        <v>50</v>
      </c>
      <c r="AI6" s="10" t="s">
        <v>50</v>
      </c>
      <c r="AJ6" s="10" t="s">
        <v>50</v>
      </c>
      <c r="AK6" s="10" t="s">
        <v>50</v>
      </c>
      <c r="AL6" s="10" t="s">
        <v>50</v>
      </c>
      <c r="AM6" s="10" t="s">
        <v>50</v>
      </c>
      <c r="AN6" s="10" t="s">
        <v>50</v>
      </c>
      <c r="AO6" s="10" t="s">
        <v>50</v>
      </c>
      <c r="AP6" s="10" t="s">
        <v>50</v>
      </c>
      <c r="AQ6" s="10" t="s">
        <v>50</v>
      </c>
      <c r="AR6" s="10" t="s">
        <v>50</v>
      </c>
    </row>
    <row r="7" spans="1:44" x14ac:dyDescent="0.3">
      <c r="A7" s="55" t="s">
        <v>114</v>
      </c>
      <c r="B7" s="55" t="s">
        <v>115</v>
      </c>
      <c r="C7" s="56">
        <v>45344</v>
      </c>
      <c r="D7" s="57">
        <v>187000</v>
      </c>
      <c r="E7" s="55" t="s">
        <v>46</v>
      </c>
      <c r="F7" s="55" t="s">
        <v>47</v>
      </c>
      <c r="G7" s="57">
        <v>187000</v>
      </c>
      <c r="H7" s="57">
        <v>66800</v>
      </c>
      <c r="I7" s="58">
        <f t="shared" si="0"/>
        <v>35.721925133689844</v>
      </c>
      <c r="J7" s="57">
        <v>158254</v>
      </c>
      <c r="K7" s="57">
        <f>G7-128084</f>
        <v>58916</v>
      </c>
      <c r="L7" s="57">
        <v>30170</v>
      </c>
      <c r="M7" s="59">
        <v>274.27</v>
      </c>
      <c r="N7" s="60">
        <v>120</v>
      </c>
      <c r="O7" s="61">
        <v>0.75600000000000001</v>
      </c>
      <c r="P7" s="61">
        <v>0.75600000000000001</v>
      </c>
      <c r="Q7" s="57">
        <f t="shared" si="1"/>
        <v>214.81022350238817</v>
      </c>
      <c r="R7" s="57">
        <f t="shared" si="2"/>
        <v>77931.216931216928</v>
      </c>
      <c r="S7" s="62">
        <f t="shared" si="3"/>
        <v>1.7890545668323445</v>
      </c>
      <c r="T7" s="61">
        <v>274.27</v>
      </c>
      <c r="U7" s="63" t="s">
        <v>48</v>
      </c>
      <c r="V7" s="55" t="s">
        <v>116</v>
      </c>
      <c r="W7" s="55" t="s">
        <v>50</v>
      </c>
      <c r="X7" s="55" t="s">
        <v>51</v>
      </c>
      <c r="Y7" s="55">
        <v>0</v>
      </c>
      <c r="Z7" s="55">
        <v>1</v>
      </c>
      <c r="AA7" s="55" t="s">
        <v>106</v>
      </c>
      <c r="AB7" s="55" t="s">
        <v>50</v>
      </c>
      <c r="AC7" s="55" t="s">
        <v>53</v>
      </c>
      <c r="AD7" s="55" t="s">
        <v>54</v>
      </c>
      <c r="AE7" s="55" t="s">
        <v>54</v>
      </c>
      <c r="AF7" s="55" t="s">
        <v>107</v>
      </c>
      <c r="AG7" s="55" t="s">
        <v>50</v>
      </c>
      <c r="AH7" s="55" t="s">
        <v>50</v>
      </c>
      <c r="AI7" s="55" t="s">
        <v>50</v>
      </c>
      <c r="AJ7" s="55" t="s">
        <v>50</v>
      </c>
      <c r="AK7" s="55" t="s">
        <v>50</v>
      </c>
      <c r="AL7" s="55" t="s">
        <v>50</v>
      </c>
      <c r="AM7" s="55" t="s">
        <v>50</v>
      </c>
      <c r="AN7" s="55" t="s">
        <v>50</v>
      </c>
      <c r="AO7" s="55" t="s">
        <v>50</v>
      </c>
      <c r="AP7" s="55" t="s">
        <v>50</v>
      </c>
      <c r="AQ7" s="55" t="s">
        <v>50</v>
      </c>
      <c r="AR7" s="55" t="s">
        <v>50</v>
      </c>
    </row>
    <row r="8" spans="1:44" s="64" customFormat="1" x14ac:dyDescent="0.3">
      <c r="A8" s="55" t="s">
        <v>103</v>
      </c>
      <c r="B8" s="55" t="s">
        <v>104</v>
      </c>
      <c r="C8" s="56">
        <v>45359</v>
      </c>
      <c r="D8" s="57">
        <v>118400</v>
      </c>
      <c r="E8" s="55" t="s">
        <v>46</v>
      </c>
      <c r="F8" s="55" t="s">
        <v>47</v>
      </c>
      <c r="G8" s="57">
        <v>118400</v>
      </c>
      <c r="H8" s="57">
        <v>31300</v>
      </c>
      <c r="I8" s="58">
        <f t="shared" si="0"/>
        <v>26.435810810810811</v>
      </c>
      <c r="J8" s="57">
        <v>72964</v>
      </c>
      <c r="K8" s="57">
        <f>G8-58482</f>
        <v>59918</v>
      </c>
      <c r="L8" s="57">
        <v>14482</v>
      </c>
      <c r="M8" s="59">
        <v>131.65</v>
      </c>
      <c r="N8" s="60">
        <v>160.84</v>
      </c>
      <c r="O8" s="61">
        <v>0.48599999999999999</v>
      </c>
      <c r="P8" s="61">
        <v>0.48599999999999999</v>
      </c>
      <c r="Q8" s="57">
        <f t="shared" si="1"/>
        <v>455.13102924420809</v>
      </c>
      <c r="R8" s="57">
        <f t="shared" si="2"/>
        <v>123288.0658436214</v>
      </c>
      <c r="S8" s="62">
        <f t="shared" si="3"/>
        <v>2.8303045418645869</v>
      </c>
      <c r="T8" s="61">
        <v>131.65</v>
      </c>
      <c r="U8" s="63" t="s">
        <v>48</v>
      </c>
      <c r="V8" s="55" t="s">
        <v>105</v>
      </c>
      <c r="W8" s="55" t="s">
        <v>50</v>
      </c>
      <c r="X8" s="55" t="s">
        <v>51</v>
      </c>
      <c r="Y8" s="55">
        <v>1</v>
      </c>
      <c r="Z8" s="55">
        <v>0</v>
      </c>
      <c r="AA8" s="55" t="s">
        <v>106</v>
      </c>
      <c r="AB8" s="55" t="s">
        <v>50</v>
      </c>
      <c r="AC8" s="55" t="s">
        <v>53</v>
      </c>
      <c r="AD8" s="55" t="s">
        <v>54</v>
      </c>
      <c r="AE8" s="55" t="s">
        <v>107</v>
      </c>
      <c r="AF8" s="55"/>
      <c r="AG8" s="55" t="s">
        <v>50</v>
      </c>
      <c r="AH8" s="55" t="s">
        <v>50</v>
      </c>
      <c r="AI8" s="55" t="s">
        <v>50</v>
      </c>
      <c r="AJ8" s="55" t="s">
        <v>50</v>
      </c>
      <c r="AK8" s="55" t="s">
        <v>50</v>
      </c>
      <c r="AL8" s="55" t="s">
        <v>50</v>
      </c>
      <c r="AM8" s="55" t="s">
        <v>50</v>
      </c>
      <c r="AN8" s="55" t="s">
        <v>50</v>
      </c>
      <c r="AO8" s="55" t="s">
        <v>50</v>
      </c>
      <c r="AP8" s="55" t="s">
        <v>50</v>
      </c>
      <c r="AQ8" s="55" t="s">
        <v>50</v>
      </c>
      <c r="AR8" s="55" t="s">
        <v>50</v>
      </c>
    </row>
    <row r="9" spans="1:44" s="64" customFormat="1" x14ac:dyDescent="0.3">
      <c r="A9" s="65" t="s">
        <v>55</v>
      </c>
      <c r="B9" s="65" t="s">
        <v>56</v>
      </c>
      <c r="C9" s="66">
        <v>45372</v>
      </c>
      <c r="D9" s="67">
        <v>150000</v>
      </c>
      <c r="E9" s="65" t="s">
        <v>46</v>
      </c>
      <c r="F9" s="65" t="s">
        <v>47</v>
      </c>
      <c r="G9" s="67">
        <v>150000</v>
      </c>
      <c r="H9" s="67">
        <v>64100</v>
      </c>
      <c r="I9" s="68">
        <f t="shared" si="0"/>
        <v>42.733333333333334</v>
      </c>
      <c r="J9" s="67">
        <v>145211</v>
      </c>
      <c r="K9" s="67">
        <f>G9-138611</f>
        <v>11389</v>
      </c>
      <c r="L9" s="67">
        <v>6600</v>
      </c>
      <c r="M9" s="69">
        <v>60</v>
      </c>
      <c r="N9" s="70">
        <v>120</v>
      </c>
      <c r="O9" s="71">
        <v>0.16500000000000001</v>
      </c>
      <c r="P9" s="71">
        <v>0.16500000000000001</v>
      </c>
      <c r="Q9" s="67">
        <f t="shared" si="1"/>
        <v>189.81666666666666</v>
      </c>
      <c r="R9" s="67">
        <f t="shared" si="2"/>
        <v>69024.242424242417</v>
      </c>
      <c r="S9" s="72">
        <f t="shared" si="3"/>
        <v>1.5845785680496423</v>
      </c>
      <c r="T9" s="71">
        <v>60</v>
      </c>
      <c r="U9" s="73" t="s">
        <v>48</v>
      </c>
      <c r="V9" s="65" t="s">
        <v>57</v>
      </c>
      <c r="W9" s="65" t="s">
        <v>50</v>
      </c>
      <c r="X9" s="65" t="s">
        <v>51</v>
      </c>
      <c r="Y9" s="65">
        <v>0</v>
      </c>
      <c r="Z9" s="65">
        <v>1</v>
      </c>
      <c r="AA9" s="65" t="s">
        <v>52</v>
      </c>
      <c r="AB9" s="65" t="s">
        <v>50</v>
      </c>
      <c r="AC9" s="65" t="s">
        <v>53</v>
      </c>
      <c r="AD9" s="65" t="s">
        <v>54</v>
      </c>
      <c r="AE9" s="65"/>
      <c r="AF9" s="65"/>
      <c r="AG9" s="65" t="s">
        <v>50</v>
      </c>
      <c r="AH9" s="65" t="s">
        <v>50</v>
      </c>
      <c r="AI9" s="65" t="s">
        <v>50</v>
      </c>
      <c r="AJ9" s="65" t="s">
        <v>50</v>
      </c>
      <c r="AK9" s="65" t="s">
        <v>50</v>
      </c>
      <c r="AL9" s="65" t="s">
        <v>50</v>
      </c>
      <c r="AM9" s="65" t="s">
        <v>50</v>
      </c>
      <c r="AN9" s="65" t="s">
        <v>50</v>
      </c>
      <c r="AO9" s="65" t="s">
        <v>50</v>
      </c>
      <c r="AP9" s="65" t="s">
        <v>50</v>
      </c>
      <c r="AQ9" s="65" t="s">
        <v>50</v>
      </c>
      <c r="AR9" s="65" t="s">
        <v>50</v>
      </c>
    </row>
    <row r="10" spans="1:44" x14ac:dyDescent="0.3">
      <c r="A10" s="55" t="s">
        <v>93</v>
      </c>
      <c r="B10" s="55" t="s">
        <v>94</v>
      </c>
      <c r="C10" s="56">
        <v>45383</v>
      </c>
      <c r="D10" s="57">
        <v>155000</v>
      </c>
      <c r="E10" s="55" t="s">
        <v>46</v>
      </c>
      <c r="F10" s="55" t="s">
        <v>47</v>
      </c>
      <c r="G10" s="57">
        <v>155000</v>
      </c>
      <c r="H10" s="57">
        <v>54300</v>
      </c>
      <c r="I10" s="58">
        <f t="shared" si="0"/>
        <v>35.032258064516128</v>
      </c>
      <c r="J10" s="57">
        <v>124385</v>
      </c>
      <c r="K10" s="57">
        <f>G10-117785</f>
        <v>37215</v>
      </c>
      <c r="L10" s="57">
        <v>6600</v>
      </c>
      <c r="M10" s="59">
        <v>60</v>
      </c>
      <c r="N10" s="60">
        <v>120</v>
      </c>
      <c r="O10" s="61">
        <v>0.16500000000000001</v>
      </c>
      <c r="P10" s="61">
        <v>0.16500000000000001</v>
      </c>
      <c r="Q10" s="57">
        <f t="shared" si="1"/>
        <v>620.25</v>
      </c>
      <c r="R10" s="57">
        <f t="shared" si="2"/>
        <v>225545.45454545453</v>
      </c>
      <c r="S10" s="62">
        <f t="shared" si="3"/>
        <v>5.1778111695467066</v>
      </c>
      <c r="T10" s="61">
        <v>60</v>
      </c>
      <c r="U10" s="63" t="s">
        <v>48</v>
      </c>
      <c r="V10" s="55" t="s">
        <v>95</v>
      </c>
      <c r="W10" s="55" t="s">
        <v>50</v>
      </c>
      <c r="X10" s="55" t="s">
        <v>51</v>
      </c>
      <c r="Y10" s="55">
        <v>0</v>
      </c>
      <c r="Z10" s="55">
        <v>1</v>
      </c>
      <c r="AA10" s="55" t="s">
        <v>87</v>
      </c>
      <c r="AB10" s="55" t="s">
        <v>50</v>
      </c>
      <c r="AC10" s="55" t="s">
        <v>53</v>
      </c>
      <c r="AD10" s="55" t="s">
        <v>54</v>
      </c>
      <c r="AE10" s="55"/>
      <c r="AF10" s="55"/>
      <c r="AG10" s="55" t="s">
        <v>50</v>
      </c>
      <c r="AH10" s="55" t="s">
        <v>50</v>
      </c>
      <c r="AI10" s="55" t="s">
        <v>50</v>
      </c>
      <c r="AJ10" s="55" t="s">
        <v>50</v>
      </c>
      <c r="AK10" s="55" t="s">
        <v>50</v>
      </c>
      <c r="AL10" s="55" t="s">
        <v>50</v>
      </c>
      <c r="AM10" s="55" t="s">
        <v>50</v>
      </c>
      <c r="AN10" s="55" t="s">
        <v>50</v>
      </c>
      <c r="AO10" s="55" t="s">
        <v>50</v>
      </c>
      <c r="AP10" s="55" t="s">
        <v>50</v>
      </c>
      <c r="AQ10" s="55" t="s">
        <v>50</v>
      </c>
      <c r="AR10" s="55" t="s">
        <v>50</v>
      </c>
    </row>
    <row r="11" spans="1:44" x14ac:dyDescent="0.3">
      <c r="A11" s="19" t="s">
        <v>96</v>
      </c>
      <c r="B11" s="19" t="s">
        <v>92</v>
      </c>
      <c r="C11" s="20">
        <v>45400</v>
      </c>
      <c r="D11" s="21">
        <v>1500</v>
      </c>
      <c r="E11" s="19" t="s">
        <v>65</v>
      </c>
      <c r="F11" s="19" t="s">
        <v>47</v>
      </c>
      <c r="G11" s="21">
        <v>1500</v>
      </c>
      <c r="H11" s="21">
        <v>2300</v>
      </c>
      <c r="I11" s="22">
        <f t="shared" si="0"/>
        <v>153.33333333333334</v>
      </c>
      <c r="J11" s="21">
        <v>6600</v>
      </c>
      <c r="K11" s="21">
        <f>G11-0</f>
        <v>1500</v>
      </c>
      <c r="L11" s="21">
        <v>6600</v>
      </c>
      <c r="M11" s="23">
        <v>60</v>
      </c>
      <c r="N11" s="24">
        <v>118</v>
      </c>
      <c r="O11" s="25">
        <v>0.16300000000000001</v>
      </c>
      <c r="P11" s="25">
        <v>0.16300000000000001</v>
      </c>
      <c r="Q11" s="21">
        <f t="shared" si="1"/>
        <v>25</v>
      </c>
      <c r="R11" s="21">
        <f t="shared" si="2"/>
        <v>9202.4539877300613</v>
      </c>
      <c r="S11" s="26">
        <f t="shared" si="3"/>
        <v>0.21125927428214097</v>
      </c>
      <c r="T11" s="25">
        <v>60</v>
      </c>
      <c r="U11" s="27" t="s">
        <v>48</v>
      </c>
      <c r="V11" s="19" t="s">
        <v>97</v>
      </c>
      <c r="W11" s="19" t="s">
        <v>50</v>
      </c>
      <c r="X11" s="19" t="s">
        <v>51</v>
      </c>
      <c r="Y11" s="19">
        <v>1</v>
      </c>
      <c r="Z11" s="19">
        <v>0</v>
      </c>
      <c r="AA11" s="19" t="s">
        <v>98</v>
      </c>
      <c r="AB11" s="19" t="s">
        <v>50</v>
      </c>
      <c r="AC11" s="19" t="s">
        <v>62</v>
      </c>
      <c r="AD11" s="19" t="s">
        <v>54</v>
      </c>
      <c r="AE11" s="19"/>
      <c r="AF11" s="19"/>
      <c r="AG11" s="19" t="s">
        <v>50</v>
      </c>
      <c r="AH11" s="19" t="s">
        <v>50</v>
      </c>
      <c r="AI11" s="19" t="s">
        <v>50</v>
      </c>
      <c r="AJ11" s="19" t="s">
        <v>50</v>
      </c>
      <c r="AK11" s="19" t="s">
        <v>50</v>
      </c>
      <c r="AL11" s="19" t="s">
        <v>50</v>
      </c>
      <c r="AM11" s="19" t="s">
        <v>50</v>
      </c>
      <c r="AN11" s="19" t="s">
        <v>50</v>
      </c>
      <c r="AO11" s="19" t="s">
        <v>50</v>
      </c>
      <c r="AP11" s="19" t="s">
        <v>50</v>
      </c>
      <c r="AQ11" s="19" t="s">
        <v>50</v>
      </c>
      <c r="AR11" s="19" t="s">
        <v>50</v>
      </c>
    </row>
    <row r="12" spans="1:44" s="64" customFormat="1" x14ac:dyDescent="0.3">
      <c r="A12" s="10" t="s">
        <v>99</v>
      </c>
      <c r="B12" s="10" t="s">
        <v>92</v>
      </c>
      <c r="C12" s="11">
        <v>45421</v>
      </c>
      <c r="D12" s="12">
        <v>4600</v>
      </c>
      <c r="E12" s="10" t="s">
        <v>65</v>
      </c>
      <c r="F12" s="10" t="s">
        <v>47</v>
      </c>
      <c r="G12" s="12">
        <v>4600</v>
      </c>
      <c r="H12" s="12">
        <v>2300</v>
      </c>
      <c r="I12" s="13">
        <f t="shared" si="0"/>
        <v>50</v>
      </c>
      <c r="J12" s="12">
        <v>6600</v>
      </c>
      <c r="K12" s="12">
        <f>G12-0</f>
        <v>4600</v>
      </c>
      <c r="L12" s="12">
        <v>6600</v>
      </c>
      <c r="M12" s="14">
        <v>60</v>
      </c>
      <c r="N12" s="15">
        <v>120</v>
      </c>
      <c r="O12" s="16">
        <v>0.16500000000000001</v>
      </c>
      <c r="P12" s="16">
        <v>0.16500000000000001</v>
      </c>
      <c r="Q12" s="12">
        <f t="shared" si="1"/>
        <v>76.666666666666671</v>
      </c>
      <c r="R12" s="12">
        <f t="shared" si="2"/>
        <v>27878.787878787876</v>
      </c>
      <c r="S12" s="17">
        <f t="shared" si="3"/>
        <v>0.64000890447171432</v>
      </c>
      <c r="T12" s="16">
        <v>60</v>
      </c>
      <c r="U12" s="18" t="s">
        <v>48</v>
      </c>
      <c r="V12" s="10" t="s">
        <v>100</v>
      </c>
      <c r="W12" s="10" t="s">
        <v>50</v>
      </c>
      <c r="X12" s="10" t="s">
        <v>51</v>
      </c>
      <c r="Y12" s="10">
        <v>1</v>
      </c>
      <c r="Z12" s="10">
        <v>0</v>
      </c>
      <c r="AA12" s="10" t="s">
        <v>98</v>
      </c>
      <c r="AB12" s="10" t="s">
        <v>50</v>
      </c>
      <c r="AC12" s="10" t="s">
        <v>62</v>
      </c>
      <c r="AD12" s="10" t="s">
        <v>54</v>
      </c>
      <c r="AE12" s="10"/>
      <c r="AF12" s="10"/>
      <c r="AG12" s="10" t="s">
        <v>50</v>
      </c>
      <c r="AH12" s="10" t="s">
        <v>50</v>
      </c>
      <c r="AI12" s="10" t="s">
        <v>50</v>
      </c>
      <c r="AJ12" s="10" t="s">
        <v>50</v>
      </c>
      <c r="AK12" s="10" t="s">
        <v>50</v>
      </c>
      <c r="AL12" s="10" t="s">
        <v>50</v>
      </c>
      <c r="AM12" s="10" t="s">
        <v>50</v>
      </c>
      <c r="AN12" s="10" t="s">
        <v>50</v>
      </c>
      <c r="AO12" s="10" t="s">
        <v>50</v>
      </c>
      <c r="AP12" s="10" t="s">
        <v>50</v>
      </c>
      <c r="AQ12" s="10" t="s">
        <v>50</v>
      </c>
      <c r="AR12" s="10" t="s">
        <v>50</v>
      </c>
    </row>
    <row r="13" spans="1:44" s="64" customFormat="1" x14ac:dyDescent="0.3">
      <c r="A13" s="55" t="s">
        <v>75</v>
      </c>
      <c r="B13" s="55" t="s">
        <v>76</v>
      </c>
      <c r="C13" s="56">
        <v>45449</v>
      </c>
      <c r="D13" s="57">
        <v>100000</v>
      </c>
      <c r="E13" s="55" t="s">
        <v>65</v>
      </c>
      <c r="F13" s="55" t="s">
        <v>47</v>
      </c>
      <c r="G13" s="57">
        <v>100000</v>
      </c>
      <c r="H13" s="57">
        <v>33200</v>
      </c>
      <c r="I13" s="58">
        <f t="shared" si="0"/>
        <v>33.200000000000003</v>
      </c>
      <c r="J13" s="57">
        <v>76443</v>
      </c>
      <c r="K13" s="57">
        <f>G13-69843</f>
        <v>30157</v>
      </c>
      <c r="L13" s="57">
        <v>6600</v>
      </c>
      <c r="M13" s="59">
        <v>60</v>
      </c>
      <c r="N13" s="60">
        <v>120</v>
      </c>
      <c r="O13" s="61">
        <v>0.16500000000000001</v>
      </c>
      <c r="P13" s="61">
        <v>0.16500000000000001</v>
      </c>
      <c r="Q13" s="57">
        <f t="shared" si="1"/>
        <v>502.61666666666667</v>
      </c>
      <c r="R13" s="57">
        <f t="shared" si="2"/>
        <v>182769.69696969696</v>
      </c>
      <c r="S13" s="62">
        <f t="shared" si="3"/>
        <v>4.1958148982942367</v>
      </c>
      <c r="T13" s="61">
        <v>60</v>
      </c>
      <c r="U13" s="63" t="s">
        <v>48</v>
      </c>
      <c r="V13" s="55" t="s">
        <v>77</v>
      </c>
      <c r="W13" s="55" t="s">
        <v>50</v>
      </c>
      <c r="X13" s="55" t="s">
        <v>51</v>
      </c>
      <c r="Y13" s="55">
        <v>0</v>
      </c>
      <c r="Z13" s="55">
        <v>1</v>
      </c>
      <c r="AA13" s="55" t="s">
        <v>78</v>
      </c>
      <c r="AB13" s="55" t="s">
        <v>50</v>
      </c>
      <c r="AC13" s="55" t="s">
        <v>53</v>
      </c>
      <c r="AD13" s="55" t="s">
        <v>54</v>
      </c>
      <c r="AE13" s="55"/>
      <c r="AF13" s="55"/>
      <c r="AG13" s="55" t="s">
        <v>50</v>
      </c>
      <c r="AH13" s="55" t="s">
        <v>50</v>
      </c>
      <c r="AI13" s="55" t="s">
        <v>50</v>
      </c>
      <c r="AJ13" s="55" t="s">
        <v>50</v>
      </c>
      <c r="AK13" s="55" t="s">
        <v>50</v>
      </c>
      <c r="AL13" s="55" t="s">
        <v>50</v>
      </c>
      <c r="AM13" s="55" t="s">
        <v>50</v>
      </c>
      <c r="AN13" s="55" t="s">
        <v>50</v>
      </c>
      <c r="AO13" s="55" t="s">
        <v>50</v>
      </c>
      <c r="AP13" s="55" t="s">
        <v>50</v>
      </c>
      <c r="AQ13" s="55" t="s">
        <v>50</v>
      </c>
      <c r="AR13" s="55" t="s">
        <v>50</v>
      </c>
    </row>
    <row r="14" spans="1:44" x14ac:dyDescent="0.3">
      <c r="A14" s="10" t="s">
        <v>111</v>
      </c>
      <c r="B14" s="10" t="s">
        <v>112</v>
      </c>
      <c r="C14" s="11">
        <v>45742</v>
      </c>
      <c r="D14" s="12">
        <v>3300</v>
      </c>
      <c r="E14" s="10" t="s">
        <v>46</v>
      </c>
      <c r="F14" s="10" t="s">
        <v>47</v>
      </c>
      <c r="G14" s="12">
        <v>3300</v>
      </c>
      <c r="H14" s="12">
        <v>200</v>
      </c>
      <c r="I14" s="13">
        <f t="shared" si="0"/>
        <v>6.0606060606060606</v>
      </c>
      <c r="J14" s="12">
        <v>659</v>
      </c>
      <c r="K14" s="12">
        <f>G14-0</f>
        <v>3300</v>
      </c>
      <c r="L14" s="12">
        <v>659</v>
      </c>
      <c r="M14" s="14">
        <v>73.2</v>
      </c>
      <c r="N14" s="15">
        <v>146.44</v>
      </c>
      <c r="O14" s="16">
        <v>0.246</v>
      </c>
      <c r="P14" s="16">
        <v>0.246</v>
      </c>
      <c r="Q14" s="12">
        <f t="shared" si="1"/>
        <v>45.081967213114751</v>
      </c>
      <c r="R14" s="12">
        <f t="shared" si="2"/>
        <v>13414.634146341463</v>
      </c>
      <c r="S14" s="17">
        <f t="shared" si="3"/>
        <v>0.30795762503079577</v>
      </c>
      <c r="T14" s="16">
        <v>73.2</v>
      </c>
      <c r="U14" s="18" t="s">
        <v>48</v>
      </c>
      <c r="V14" s="10" t="s">
        <v>113</v>
      </c>
      <c r="W14" s="10" t="s">
        <v>50</v>
      </c>
      <c r="X14" s="10" t="s">
        <v>51</v>
      </c>
      <c r="Y14" s="10">
        <v>0</v>
      </c>
      <c r="Z14" s="10">
        <v>0</v>
      </c>
      <c r="AA14" s="10" t="s">
        <v>98</v>
      </c>
      <c r="AB14" s="10" t="s">
        <v>50</v>
      </c>
      <c r="AC14" s="10" t="s">
        <v>62</v>
      </c>
      <c r="AD14" s="10" t="s">
        <v>63</v>
      </c>
      <c r="AE14" s="10"/>
      <c r="AF14" s="10"/>
      <c r="AG14" s="10" t="s">
        <v>50</v>
      </c>
      <c r="AH14" s="10" t="s">
        <v>50</v>
      </c>
      <c r="AI14" s="10" t="s">
        <v>50</v>
      </c>
      <c r="AJ14" s="10" t="s">
        <v>50</v>
      </c>
      <c r="AK14" s="10" t="s">
        <v>50</v>
      </c>
      <c r="AL14" s="10" t="s">
        <v>50</v>
      </c>
      <c r="AM14" s="10" t="s">
        <v>50</v>
      </c>
      <c r="AN14" s="10" t="s">
        <v>50</v>
      </c>
      <c r="AO14" s="10" t="s">
        <v>50</v>
      </c>
      <c r="AP14" s="10" t="s">
        <v>50</v>
      </c>
      <c r="AQ14" s="10" t="s">
        <v>50</v>
      </c>
      <c r="AR14" s="10" t="s">
        <v>50</v>
      </c>
    </row>
    <row r="15" spans="1:44" s="64" customFormat="1" x14ac:dyDescent="0.3">
      <c r="A15" s="65" t="s">
        <v>44</v>
      </c>
      <c r="B15" s="65" t="s">
        <v>45</v>
      </c>
      <c r="C15" s="66">
        <v>45743</v>
      </c>
      <c r="D15" s="67">
        <v>158290</v>
      </c>
      <c r="E15" s="65" t="s">
        <v>46</v>
      </c>
      <c r="F15" s="65" t="s">
        <v>47</v>
      </c>
      <c r="G15" s="67">
        <v>158290</v>
      </c>
      <c r="H15" s="67">
        <v>52700</v>
      </c>
      <c r="I15" s="68">
        <f t="shared" si="0"/>
        <v>33.293322382967972</v>
      </c>
      <c r="J15" s="67">
        <v>121367</v>
      </c>
      <c r="K15" s="67">
        <f>G15-101567</f>
        <v>56723</v>
      </c>
      <c r="L15" s="67">
        <v>19800</v>
      </c>
      <c r="M15" s="69">
        <v>180</v>
      </c>
      <c r="N15" s="70">
        <v>112.93</v>
      </c>
      <c r="O15" s="71">
        <v>0.46700000000000003</v>
      </c>
      <c r="P15" s="71">
        <v>0.46700000000000003</v>
      </c>
      <c r="Q15" s="67">
        <f t="shared" si="1"/>
        <v>315.12777777777779</v>
      </c>
      <c r="R15" s="67">
        <f t="shared" si="2"/>
        <v>121462.52676659529</v>
      </c>
      <c r="S15" s="72">
        <f t="shared" si="3"/>
        <v>2.7883959312808835</v>
      </c>
      <c r="T15" s="71">
        <v>180</v>
      </c>
      <c r="U15" s="73" t="s">
        <v>48</v>
      </c>
      <c r="V15" s="65" t="s">
        <v>49</v>
      </c>
      <c r="W15" s="65" t="s">
        <v>50</v>
      </c>
      <c r="X15" s="65" t="s">
        <v>51</v>
      </c>
      <c r="Y15" s="65">
        <v>0</v>
      </c>
      <c r="Z15" s="65">
        <v>1</v>
      </c>
      <c r="AA15" s="65" t="s">
        <v>52</v>
      </c>
      <c r="AB15" s="65" t="s">
        <v>50</v>
      </c>
      <c r="AC15" s="65" t="s">
        <v>53</v>
      </c>
      <c r="AD15" s="65" t="s">
        <v>54</v>
      </c>
      <c r="AE15" s="65" t="s">
        <v>54</v>
      </c>
      <c r="AF15" s="65" t="s">
        <v>54</v>
      </c>
      <c r="AG15" s="65" t="s">
        <v>50</v>
      </c>
      <c r="AH15" s="65" t="s">
        <v>50</v>
      </c>
      <c r="AI15" s="65" t="s">
        <v>50</v>
      </c>
      <c r="AJ15" s="65" t="s">
        <v>50</v>
      </c>
      <c r="AK15" s="65" t="s">
        <v>50</v>
      </c>
      <c r="AL15" s="65" t="s">
        <v>50</v>
      </c>
      <c r="AM15" s="65" t="s">
        <v>50</v>
      </c>
      <c r="AN15" s="65" t="s">
        <v>50</v>
      </c>
      <c r="AO15" s="65" t="s">
        <v>50</v>
      </c>
      <c r="AP15" s="65" t="s">
        <v>50</v>
      </c>
      <c r="AQ15" s="65" t="s">
        <v>50</v>
      </c>
      <c r="AR15" s="65" t="s">
        <v>50</v>
      </c>
    </row>
    <row r="16" spans="1:44" x14ac:dyDescent="0.3">
      <c r="A16" s="37"/>
      <c r="B16" s="37"/>
      <c r="C16" s="38" t="s">
        <v>117</v>
      </c>
      <c r="D16" s="39">
        <f>+SUM(D2:D15)</f>
        <v>1191190</v>
      </c>
      <c r="E16" s="37"/>
      <c r="F16" s="37"/>
      <c r="G16" s="39">
        <f>+SUM(G2:G15)</f>
        <v>1191190</v>
      </c>
      <c r="H16" s="39">
        <f>+SUM(H2:H15)</f>
        <v>412800</v>
      </c>
      <c r="I16" s="40"/>
      <c r="J16" s="39">
        <f>+SUM(J2:J15)</f>
        <v>958419</v>
      </c>
      <c r="K16" s="39">
        <f>+SUM(K2:K15)</f>
        <v>377282</v>
      </c>
      <c r="L16" s="39">
        <f>+SUM(L2:L15)</f>
        <v>144511</v>
      </c>
      <c r="M16" s="41">
        <f>+SUM(M2:M15)</f>
        <v>1380.9399999999998</v>
      </c>
      <c r="N16" s="42"/>
      <c r="O16" s="43">
        <f>+SUM(O2:O15)</f>
        <v>3.9620000000000002</v>
      </c>
      <c r="P16" s="43">
        <f>+SUM(P2:P15)</f>
        <v>3.9620000000000002</v>
      </c>
      <c r="Q16" s="39"/>
      <c r="R16" s="39"/>
      <c r="S16" s="44"/>
      <c r="T16" s="43"/>
      <c r="U16" s="45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</row>
    <row r="17" spans="1:44" x14ac:dyDescent="0.3">
      <c r="A17" s="28"/>
      <c r="B17" s="28"/>
      <c r="C17" s="29"/>
      <c r="D17" s="30"/>
      <c r="E17" s="28"/>
      <c r="F17" s="28"/>
      <c r="G17" s="30"/>
      <c r="H17" s="30" t="s">
        <v>118</v>
      </c>
      <c r="I17" s="31">
        <f>H16/G16*100</f>
        <v>34.654421209043058</v>
      </c>
      <c r="J17" s="30"/>
      <c r="K17" s="30"/>
      <c r="L17" s="30" t="s">
        <v>120</v>
      </c>
      <c r="M17" s="32"/>
      <c r="N17" s="33"/>
      <c r="O17" s="34" t="s">
        <v>120</v>
      </c>
      <c r="P17" s="34"/>
      <c r="Q17" s="30"/>
      <c r="R17" s="30" t="s">
        <v>120</v>
      </c>
      <c r="S17" s="35"/>
      <c r="T17" s="34"/>
      <c r="U17" s="36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spans="1:44" x14ac:dyDescent="0.3">
      <c r="A18" s="46"/>
      <c r="B18" s="46"/>
      <c r="C18" s="47"/>
      <c r="D18" s="48"/>
      <c r="E18" s="46"/>
      <c r="F18" s="46"/>
      <c r="G18" s="48"/>
      <c r="H18" s="48" t="s">
        <v>119</v>
      </c>
      <c r="I18" s="49">
        <f>STDEV(I2:I15)</f>
        <v>36.195760210404181</v>
      </c>
      <c r="J18" s="48"/>
      <c r="K18" s="48"/>
      <c r="L18" s="48" t="s">
        <v>121</v>
      </c>
      <c r="M18" s="54">
        <f>K16/M16</f>
        <v>273.20665633553961</v>
      </c>
      <c r="N18" s="50"/>
      <c r="O18" s="51" t="s">
        <v>122</v>
      </c>
      <c r="P18" s="51">
        <f>K16/O16</f>
        <v>95225.138818778389</v>
      </c>
      <c r="Q18" s="48"/>
      <c r="R18" s="48" t="s">
        <v>123</v>
      </c>
      <c r="S18" s="52">
        <f>K16/O16/43560</f>
        <v>2.1860683842694764</v>
      </c>
      <c r="T18" s="51"/>
      <c r="U18" s="53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</row>
    <row r="20" spans="1:44" ht="15.6" x14ac:dyDescent="0.3">
      <c r="A20" s="75" t="s">
        <v>128</v>
      </c>
      <c r="B20" s="75"/>
      <c r="C20" s="76"/>
      <c r="D20" s="77"/>
    </row>
    <row r="21" spans="1:44" ht="15.6" x14ac:dyDescent="0.3">
      <c r="A21" s="75" t="s">
        <v>51</v>
      </c>
      <c r="B21" s="75"/>
      <c r="C21" s="76"/>
      <c r="D21" s="77"/>
    </row>
    <row r="22" spans="1:44" ht="15.6" x14ac:dyDescent="0.3">
      <c r="A22" s="75" t="s">
        <v>124</v>
      </c>
      <c r="B22" s="75"/>
      <c r="C22" s="76"/>
      <c r="D22" s="77"/>
    </row>
    <row r="23" spans="1:44" ht="15.6" x14ac:dyDescent="0.3">
      <c r="A23" s="75" t="s">
        <v>129</v>
      </c>
      <c r="B23" s="75"/>
      <c r="C23" s="78">
        <v>283</v>
      </c>
      <c r="D23" s="76" t="s">
        <v>125</v>
      </c>
    </row>
    <row r="24" spans="1:44" ht="15.6" x14ac:dyDescent="0.3">
      <c r="A24" s="75" t="s">
        <v>130</v>
      </c>
      <c r="B24" s="75"/>
      <c r="C24" s="78">
        <v>110</v>
      </c>
      <c r="D24" s="76" t="s">
        <v>125</v>
      </c>
    </row>
    <row r="25" spans="1:44" ht="15.6" x14ac:dyDescent="0.3">
      <c r="A25" s="75"/>
      <c r="B25" s="75"/>
      <c r="C25" s="75"/>
      <c r="D25" s="76"/>
    </row>
    <row r="26" spans="1:44" ht="15.6" x14ac:dyDescent="0.3">
      <c r="A26" s="75"/>
      <c r="B26" s="75"/>
      <c r="C26" s="77"/>
      <c r="D26" s="76"/>
    </row>
    <row r="27" spans="1:44" ht="15.6" x14ac:dyDescent="0.3">
      <c r="A27" s="75" t="s">
        <v>126</v>
      </c>
      <c r="B27" s="75"/>
      <c r="C27" s="76" t="s">
        <v>127</v>
      </c>
      <c r="D27" s="77"/>
    </row>
    <row r="28" spans="1:44" ht="15.6" x14ac:dyDescent="0.3">
      <c r="A28" s="75"/>
      <c r="B28" s="75"/>
      <c r="C28" s="77"/>
      <c r="D28" s="75"/>
    </row>
    <row r="30" spans="1:44" ht="15.6" x14ac:dyDescent="0.3">
      <c r="A30" s="74" t="s">
        <v>131</v>
      </c>
      <c r="B30" s="74"/>
      <c r="C30" s="74"/>
      <c r="D30" s="74"/>
    </row>
    <row r="31" spans="1:44" s="64" customFormat="1" x14ac:dyDescent="0.3">
      <c r="A31" s="55" t="s">
        <v>58</v>
      </c>
      <c r="B31" s="55" t="s">
        <v>59</v>
      </c>
      <c r="C31" s="56">
        <v>45615</v>
      </c>
      <c r="D31" s="57">
        <v>3397</v>
      </c>
      <c r="E31" s="55" t="s">
        <v>46</v>
      </c>
      <c r="F31" s="55" t="s">
        <v>47</v>
      </c>
      <c r="G31" s="57">
        <v>3397</v>
      </c>
      <c r="H31" s="57">
        <v>4200</v>
      </c>
      <c r="I31" s="58">
        <f t="shared" ref="I31:I32" si="4">H31/G31*100</f>
        <v>123.63850456284958</v>
      </c>
      <c r="J31" s="57">
        <v>10380</v>
      </c>
      <c r="K31" s="57">
        <f t="shared" ref="K31:K32" si="5">G31-0</f>
        <v>3397</v>
      </c>
      <c r="L31" s="57">
        <v>10380</v>
      </c>
      <c r="M31" s="59">
        <v>480</v>
      </c>
      <c r="N31" s="60">
        <v>120</v>
      </c>
      <c r="O31" s="61">
        <v>1.3220000000000001</v>
      </c>
      <c r="P31" s="61">
        <v>1.3220000000000001</v>
      </c>
      <c r="Q31" s="57">
        <f t="shared" ref="Q31:Q32" si="6">K31/M31</f>
        <v>7.0770833333333334</v>
      </c>
      <c r="R31" s="57">
        <f t="shared" ref="R31:R32" si="7">K31/O31</f>
        <v>2569.5915279878968</v>
      </c>
      <c r="S31" s="62">
        <f t="shared" ref="S31:S32" si="8">K31/O31/43560</f>
        <v>5.898970449926301E-2</v>
      </c>
      <c r="T31" s="61">
        <v>480</v>
      </c>
      <c r="U31" s="63" t="s">
        <v>48</v>
      </c>
      <c r="V31" s="55" t="s">
        <v>60</v>
      </c>
      <c r="W31" s="55" t="s">
        <v>50</v>
      </c>
      <c r="X31" s="55" t="s">
        <v>51</v>
      </c>
      <c r="Y31" s="55">
        <v>0</v>
      </c>
      <c r="Z31" s="55">
        <v>1</v>
      </c>
      <c r="AA31" s="55" t="s">
        <v>61</v>
      </c>
      <c r="AB31" s="55" t="s">
        <v>50</v>
      </c>
      <c r="AC31" s="55" t="s">
        <v>62</v>
      </c>
      <c r="AD31" s="55" t="s">
        <v>54</v>
      </c>
      <c r="AE31" s="55" t="s">
        <v>63</v>
      </c>
      <c r="AF31" s="55" t="s">
        <v>63</v>
      </c>
      <c r="AG31" s="55" t="s">
        <v>50</v>
      </c>
      <c r="AH31" s="55" t="s">
        <v>50</v>
      </c>
      <c r="AI31" s="55" t="s">
        <v>50</v>
      </c>
      <c r="AJ31" s="55" t="s">
        <v>50</v>
      </c>
      <c r="AK31" s="55" t="s">
        <v>50</v>
      </c>
      <c r="AL31" s="55" t="s">
        <v>50</v>
      </c>
      <c r="AM31" s="55" t="s">
        <v>50</v>
      </c>
      <c r="AN31" s="55" t="s">
        <v>50</v>
      </c>
      <c r="AO31" s="55" t="s">
        <v>50</v>
      </c>
      <c r="AP31" s="55" t="s">
        <v>50</v>
      </c>
      <c r="AQ31" s="55" t="s">
        <v>50</v>
      </c>
      <c r="AR31" s="55" t="s">
        <v>50</v>
      </c>
    </row>
    <row r="32" spans="1:44" s="64" customFormat="1" x14ac:dyDescent="0.3">
      <c r="A32" s="55" t="s">
        <v>64</v>
      </c>
      <c r="B32" s="55" t="s">
        <v>59</v>
      </c>
      <c r="C32" s="56">
        <v>45741</v>
      </c>
      <c r="D32" s="57">
        <v>1200</v>
      </c>
      <c r="E32" s="55" t="s">
        <v>65</v>
      </c>
      <c r="F32" s="55" t="s">
        <v>47</v>
      </c>
      <c r="G32" s="57">
        <v>1200</v>
      </c>
      <c r="H32" s="57">
        <v>4600</v>
      </c>
      <c r="I32" s="58">
        <f t="shared" si="4"/>
        <v>383.33333333333337</v>
      </c>
      <c r="J32" s="57">
        <v>4620</v>
      </c>
      <c r="K32" s="57">
        <f t="shared" si="5"/>
        <v>1200</v>
      </c>
      <c r="L32" s="57">
        <v>4620</v>
      </c>
      <c r="M32" s="59">
        <v>120</v>
      </c>
      <c r="N32" s="60">
        <v>120</v>
      </c>
      <c r="O32" s="61">
        <v>0.33100000000000002</v>
      </c>
      <c r="P32" s="61">
        <v>0.33100000000000002</v>
      </c>
      <c r="Q32" s="57">
        <f t="shared" si="6"/>
        <v>10</v>
      </c>
      <c r="R32" s="57">
        <f t="shared" si="7"/>
        <v>3625.3776435045315</v>
      </c>
      <c r="S32" s="62">
        <f t="shared" si="8"/>
        <v>8.3227218629580615E-2</v>
      </c>
      <c r="T32" s="61">
        <v>120</v>
      </c>
      <c r="U32" s="63" t="s">
        <v>48</v>
      </c>
      <c r="V32" s="55" t="s">
        <v>66</v>
      </c>
      <c r="W32" s="55" t="s">
        <v>50</v>
      </c>
      <c r="X32" s="55" t="s">
        <v>51</v>
      </c>
      <c r="Y32" s="55">
        <v>0</v>
      </c>
      <c r="Z32" s="55">
        <v>1</v>
      </c>
      <c r="AA32" s="55" t="s">
        <v>67</v>
      </c>
      <c r="AB32" s="55" t="s">
        <v>50</v>
      </c>
      <c r="AC32" s="55" t="s">
        <v>62</v>
      </c>
      <c r="AD32" s="55" t="s">
        <v>54</v>
      </c>
      <c r="AE32" s="55" t="s">
        <v>54</v>
      </c>
      <c r="AF32" s="55"/>
      <c r="AG32" s="55" t="s">
        <v>50</v>
      </c>
      <c r="AH32" s="55" t="s">
        <v>50</v>
      </c>
      <c r="AI32" s="55" t="s">
        <v>50</v>
      </c>
      <c r="AJ32" s="55" t="s">
        <v>50</v>
      </c>
      <c r="AK32" s="55" t="s">
        <v>50</v>
      </c>
      <c r="AL32" s="55" t="s">
        <v>50</v>
      </c>
      <c r="AM32" s="55" t="s">
        <v>50</v>
      </c>
      <c r="AN32" s="55" t="s">
        <v>50</v>
      </c>
      <c r="AO32" s="55" t="s">
        <v>50</v>
      </c>
      <c r="AP32" s="55" t="s">
        <v>50</v>
      </c>
      <c r="AQ32" s="55" t="s">
        <v>50</v>
      </c>
      <c r="AR32" s="55" t="s">
        <v>50</v>
      </c>
    </row>
    <row r="33" spans="1:44" s="64" customFormat="1" x14ac:dyDescent="0.3">
      <c r="A33" s="65" t="s">
        <v>68</v>
      </c>
      <c r="B33" s="65" t="s">
        <v>59</v>
      </c>
      <c r="C33" s="66">
        <v>45448</v>
      </c>
      <c r="D33" s="67">
        <v>2500</v>
      </c>
      <c r="E33" s="65" t="s">
        <v>65</v>
      </c>
      <c r="F33" s="65" t="s">
        <v>47</v>
      </c>
      <c r="G33" s="67">
        <v>2500</v>
      </c>
      <c r="H33" s="67">
        <v>3600</v>
      </c>
      <c r="I33" s="68">
        <f>H33/G33*100</f>
        <v>144</v>
      </c>
      <c r="J33" s="67">
        <v>10450</v>
      </c>
      <c r="K33" s="67">
        <f>G33-0</f>
        <v>2500</v>
      </c>
      <c r="L33" s="67">
        <v>10450</v>
      </c>
      <c r="M33" s="69">
        <v>95</v>
      </c>
      <c r="N33" s="70">
        <v>120</v>
      </c>
      <c r="O33" s="71">
        <v>0.26200000000000001</v>
      </c>
      <c r="P33" s="71">
        <v>0.26200000000000001</v>
      </c>
      <c r="Q33" s="67">
        <f>K33/M33</f>
        <v>26.315789473684209</v>
      </c>
      <c r="R33" s="67">
        <f>K33/O33</f>
        <v>9541.9847328244268</v>
      </c>
      <c r="S33" s="72">
        <f>K33/O33/43560</f>
        <v>0.21905382765896297</v>
      </c>
      <c r="T33" s="71">
        <v>95</v>
      </c>
      <c r="U33" s="73" t="s">
        <v>48</v>
      </c>
      <c r="V33" s="65" t="s">
        <v>69</v>
      </c>
      <c r="W33" s="65" t="s">
        <v>50</v>
      </c>
      <c r="X33" s="65" t="s">
        <v>51</v>
      </c>
      <c r="Y33" s="65">
        <v>0</v>
      </c>
      <c r="Z33" s="65">
        <v>0</v>
      </c>
      <c r="AA33" s="65" t="s">
        <v>61</v>
      </c>
      <c r="AB33" s="65" t="s">
        <v>50</v>
      </c>
      <c r="AC33" s="65" t="s">
        <v>62</v>
      </c>
      <c r="AD33" s="65" t="s">
        <v>54</v>
      </c>
      <c r="AE33" s="65"/>
      <c r="AF33" s="65"/>
      <c r="AG33" s="65" t="s">
        <v>50</v>
      </c>
      <c r="AH33" s="65" t="s">
        <v>50</v>
      </c>
      <c r="AI33" s="65" t="s">
        <v>50</v>
      </c>
      <c r="AJ33" s="65" t="s">
        <v>50</v>
      </c>
      <c r="AK33" s="65" t="s">
        <v>50</v>
      </c>
      <c r="AL33" s="65" t="s">
        <v>50</v>
      </c>
      <c r="AM33" s="65" t="s">
        <v>50</v>
      </c>
      <c r="AN33" s="65" t="s">
        <v>50</v>
      </c>
      <c r="AO33" s="65" t="s">
        <v>50</v>
      </c>
      <c r="AP33" s="65" t="s">
        <v>50</v>
      </c>
      <c r="AQ33" s="65" t="s">
        <v>50</v>
      </c>
      <c r="AR33" s="65" t="s">
        <v>50</v>
      </c>
    </row>
    <row r="34" spans="1:44" s="64" customFormat="1" x14ac:dyDescent="0.3">
      <c r="A34" s="65" t="s">
        <v>70</v>
      </c>
      <c r="B34" s="65" t="s">
        <v>59</v>
      </c>
      <c r="C34" s="66">
        <v>45131</v>
      </c>
      <c r="D34" s="67">
        <v>500</v>
      </c>
      <c r="E34" s="65" t="s">
        <v>46</v>
      </c>
      <c r="F34" s="65" t="s">
        <v>47</v>
      </c>
      <c r="G34" s="67">
        <v>500</v>
      </c>
      <c r="H34" s="67">
        <v>1000</v>
      </c>
      <c r="I34" s="68">
        <f t="shared" ref="I34:I35" si="9">H34/G34*100</f>
        <v>200</v>
      </c>
      <c r="J34" s="67">
        <v>2750</v>
      </c>
      <c r="K34" s="67">
        <f t="shared" ref="K34" si="10">G34-0</f>
        <v>500</v>
      </c>
      <c r="L34" s="67">
        <v>2750</v>
      </c>
      <c r="M34" s="69">
        <v>25</v>
      </c>
      <c r="N34" s="70">
        <v>120</v>
      </c>
      <c r="O34" s="71">
        <v>6.9000000000000006E-2</v>
      </c>
      <c r="P34" s="71">
        <v>6.9000000000000006E-2</v>
      </c>
      <c r="Q34" s="67">
        <f t="shared" ref="Q34:Q35" si="11">K34/M34</f>
        <v>20</v>
      </c>
      <c r="R34" s="67">
        <f t="shared" ref="R34:R35" si="12">K34/O34</f>
        <v>7246.3768115942021</v>
      </c>
      <c r="S34" s="72">
        <f t="shared" ref="S34:S35" si="13">K34/O34/43560</f>
        <v>0.16635392129463275</v>
      </c>
      <c r="T34" s="71">
        <v>25</v>
      </c>
      <c r="U34" s="73" t="s">
        <v>48</v>
      </c>
      <c r="V34" s="65" t="s">
        <v>71</v>
      </c>
      <c r="W34" s="65" t="s">
        <v>50</v>
      </c>
      <c r="X34" s="65" t="s">
        <v>51</v>
      </c>
      <c r="Y34" s="65">
        <v>0</v>
      </c>
      <c r="Z34" s="65">
        <v>0</v>
      </c>
      <c r="AA34" s="65" t="s">
        <v>61</v>
      </c>
      <c r="AB34" s="65" t="s">
        <v>50</v>
      </c>
      <c r="AC34" s="65" t="s">
        <v>62</v>
      </c>
      <c r="AD34" s="65" t="s">
        <v>54</v>
      </c>
      <c r="AE34" s="65"/>
      <c r="AF34" s="65"/>
      <c r="AG34" s="65" t="s">
        <v>50</v>
      </c>
      <c r="AH34" s="65" t="s">
        <v>50</v>
      </c>
      <c r="AI34" s="65" t="s">
        <v>50</v>
      </c>
      <c r="AJ34" s="65" t="s">
        <v>50</v>
      </c>
      <c r="AK34" s="65" t="s">
        <v>50</v>
      </c>
      <c r="AL34" s="65" t="s">
        <v>50</v>
      </c>
      <c r="AM34" s="65" t="s">
        <v>50</v>
      </c>
      <c r="AN34" s="65" t="s">
        <v>50</v>
      </c>
      <c r="AO34" s="65" t="s">
        <v>50</v>
      </c>
      <c r="AP34" s="65" t="s">
        <v>50</v>
      </c>
      <c r="AQ34" s="65" t="s">
        <v>50</v>
      </c>
      <c r="AR34" s="65" t="s">
        <v>50</v>
      </c>
    </row>
    <row r="35" spans="1:44" s="64" customFormat="1" x14ac:dyDescent="0.3">
      <c r="A35" s="55" t="s">
        <v>72</v>
      </c>
      <c r="B35" s="55" t="s">
        <v>73</v>
      </c>
      <c r="C35" s="56">
        <v>45442</v>
      </c>
      <c r="D35" s="57">
        <v>2292</v>
      </c>
      <c r="E35" s="55" t="s">
        <v>65</v>
      </c>
      <c r="F35" s="55" t="s">
        <v>47</v>
      </c>
      <c r="G35" s="57">
        <v>2292</v>
      </c>
      <c r="H35" s="57">
        <v>1800</v>
      </c>
      <c r="I35" s="58">
        <f t="shared" si="9"/>
        <v>78.534031413612567</v>
      </c>
      <c r="J35" s="57">
        <v>3780</v>
      </c>
      <c r="K35" s="57">
        <f>G35-0</f>
        <v>2292</v>
      </c>
      <c r="L35" s="57">
        <v>3780</v>
      </c>
      <c r="M35" s="59">
        <v>420</v>
      </c>
      <c r="N35" s="60">
        <v>120</v>
      </c>
      <c r="O35" s="61">
        <v>1.1519999999999999</v>
      </c>
      <c r="P35" s="61">
        <v>1.157</v>
      </c>
      <c r="Q35" s="57">
        <f t="shared" si="11"/>
        <v>5.4571428571428573</v>
      </c>
      <c r="R35" s="57">
        <f t="shared" si="12"/>
        <v>1989.5833333333335</v>
      </c>
      <c r="S35" s="62">
        <f t="shared" si="13"/>
        <v>4.5674548515457609E-2</v>
      </c>
      <c r="T35" s="61">
        <v>420</v>
      </c>
      <c r="U35" s="63" t="s">
        <v>48</v>
      </c>
      <c r="V35" s="55" t="s">
        <v>74</v>
      </c>
      <c r="W35" s="55" t="s">
        <v>50</v>
      </c>
      <c r="X35" s="55" t="s">
        <v>51</v>
      </c>
      <c r="Y35" s="55">
        <v>0</v>
      </c>
      <c r="Z35" s="55">
        <v>0</v>
      </c>
      <c r="AA35" s="55" t="s">
        <v>67</v>
      </c>
      <c r="AB35" s="55" t="s">
        <v>50</v>
      </c>
      <c r="AC35" s="55" t="s">
        <v>62</v>
      </c>
      <c r="AD35" s="55" t="s">
        <v>63</v>
      </c>
      <c r="AE35" s="55"/>
      <c r="AF35" s="55"/>
      <c r="AG35" s="55" t="s">
        <v>50</v>
      </c>
      <c r="AH35" s="55" t="s">
        <v>50</v>
      </c>
      <c r="AI35" s="55" t="s">
        <v>50</v>
      </c>
      <c r="AJ35" s="55" t="s">
        <v>50</v>
      </c>
      <c r="AK35" s="55" t="s">
        <v>50</v>
      </c>
      <c r="AL35" s="55" t="s">
        <v>50</v>
      </c>
      <c r="AM35" s="55" t="s">
        <v>50</v>
      </c>
      <c r="AN35" s="55" t="s">
        <v>50</v>
      </c>
      <c r="AO35" s="55" t="s">
        <v>50</v>
      </c>
      <c r="AP35" s="55" t="s">
        <v>50</v>
      </c>
      <c r="AQ35" s="55" t="s">
        <v>50</v>
      </c>
      <c r="AR35" s="55" t="s">
        <v>50</v>
      </c>
    </row>
  </sheetData>
  <sheetProtection algorithmName="SHA-512" hashValue="9DfjLNj/JsxPcACnTdFbrF7h2vKxQMy6EaYoptAEcd1oQzeUlNqTvc8bGQtVAym3H8gB4DiqROpK0AqbfxwiCw==" saltValue="hdd2DqHnAm6TTlWUdhK8XQ==" spinCount="100000" sheet="1" objects="1" scenarios="1"/>
  <sortState xmlns:xlrd2="http://schemas.microsoft.com/office/spreadsheetml/2017/richdata2" ref="A2:AR19">
    <sortCondition ref="C2:C19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2026-01-27T03:14:17Z</dcterms:created>
  <dcterms:modified xsi:type="dcterms:W3CDTF">2026-03-09T13:17:11Z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