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e31f8c8fc7b065/Desktop/2026 Assessment/ECF-SPREDSHEETS - NEW/"/>
    </mc:Choice>
  </mc:AlternateContent>
  <xr:revisionPtr revIDLastSave="1" documentId="11_FEAFC9EE97F25A4925A95C0E3852104C15129A9E" xr6:coauthVersionLast="47" xr6:coauthVersionMax="47" xr10:uidLastSave="{B434683F-CCB0-4538-82CC-4DA6F89BECD7}"/>
  <bookViews>
    <workbookView xWindow="-108" yWindow="-108" windowWidth="23256" windowHeight="12456" xr2:uid="{00000000-000D-0000-FFFF-FFFF00000000}"/>
  </bookViews>
  <sheets>
    <sheet name="E.C.F.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J10" i="1"/>
  <c r="H10" i="1"/>
  <c r="G10" i="1"/>
  <c r="D10" i="1"/>
  <c r="L4" i="1"/>
  <c r="P4" i="1" s="1"/>
  <c r="I4" i="1"/>
  <c r="L7" i="1"/>
  <c r="N7" i="1" s="1"/>
  <c r="I7" i="1"/>
  <c r="L6" i="1"/>
  <c r="P6" i="1" s="1"/>
  <c r="I6" i="1"/>
  <c r="L2" i="1"/>
  <c r="N2" i="1" s="1"/>
  <c r="I2" i="1"/>
  <c r="L3" i="1"/>
  <c r="N3" i="1" s="1"/>
  <c r="I3" i="1"/>
  <c r="L8" i="1"/>
  <c r="N8" i="1" s="1"/>
  <c r="I8" i="1"/>
  <c r="L5" i="1"/>
  <c r="P5" i="1" s="1"/>
  <c r="I5" i="1"/>
  <c r="L9" i="1"/>
  <c r="P9" i="1" s="1"/>
  <c r="I9" i="1"/>
  <c r="N4" i="1" l="1"/>
  <c r="I11" i="1"/>
  <c r="N5" i="1"/>
  <c r="N9" i="1"/>
  <c r="N6" i="1"/>
  <c r="P2" i="1"/>
  <c r="P8" i="1"/>
  <c r="I12" i="1"/>
  <c r="L10" i="1"/>
  <c r="N11" i="1" s="1"/>
  <c r="P7" i="1"/>
  <c r="P3" i="1"/>
  <c r="Q11" i="1" l="1"/>
  <c r="N12" i="1"/>
  <c r="P10" i="1"/>
  <c r="R6" i="1" l="1"/>
  <c r="R10" i="1"/>
  <c r="R2" i="1"/>
  <c r="R5" i="1"/>
  <c r="R3" i="1"/>
  <c r="R9" i="1"/>
  <c r="R4" i="1"/>
  <c r="R7" i="1"/>
  <c r="R8" i="1"/>
  <c r="Q12" i="1" l="1"/>
  <c r="S12" i="1" s="1"/>
</calcChain>
</file>

<file path=xl/sharedStrings.xml><?xml version="1.0" encoding="utf-8"?>
<sst xmlns="http://schemas.openxmlformats.org/spreadsheetml/2006/main" count="253" uniqueCount="85">
  <si>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</si>
  <si>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</si>
  <si>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</si>
  <si>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</si>
  <si>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</si>
  <si>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</si>
  <si>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</si>
  <si>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</si>
  <si>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</si>
  <si>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</si>
  <si>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</si>
  <si>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</si>
  <si>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</si>
  <si>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</si>
  <si>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</si>
  <si>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</si>
  <si>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</si>
  <si>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</si>
  <si>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</si>
  <si>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</si>
  <si>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</si>
  <si>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</si>
  <si>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</si>
  <si>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</si>
  <si>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</si>
  <si>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</si>
  <si>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</si>
  <si>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</si>
  <si>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</si>
  <si>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</si>
  <si>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</si>
  <si>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</si>
  <si>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</si>
  <si>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</si>
  <si>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</si>
  <si>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</si>
  <si>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</si>
  <si>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</si>
  <si>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</si>
  <si>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Building Occupancy</t>
  </si>
  <si>
    <t>004-220-079-00</t>
  </si>
  <si>
    <t>11505 WREN DR</t>
  </si>
  <si>
    <t>WD</t>
  </si>
  <si>
    <t>03-ARM'S LENGTH</t>
  </si>
  <si>
    <t>'00001</t>
  </si>
  <si>
    <t>ONE 1/4 STORY</t>
  </si>
  <si>
    <t/>
  </si>
  <si>
    <t>No</t>
  </si>
  <si>
    <t xml:space="preserve">  /  /    </t>
  </si>
  <si>
    <t>HONEYMOON HEIGHTS</t>
  </si>
  <si>
    <t>401</t>
  </si>
  <si>
    <t>Single Family</t>
  </si>
  <si>
    <t>004-220-082-00</t>
  </si>
  <si>
    <t>11518 ELM DR</t>
  </si>
  <si>
    <t>RANCH</t>
  </si>
  <si>
    <t>QC</t>
  </si>
  <si>
    <t>004-220-244-00</t>
  </si>
  <si>
    <t>11501 MAPLE DR</t>
  </si>
  <si>
    <t>004-230-510-00</t>
  </si>
  <si>
    <t>11650 BIRCH DR</t>
  </si>
  <si>
    <t>ONE 1/2 STORY</t>
  </si>
  <si>
    <t>004-230-479-00</t>
  </si>
  <si>
    <t>004-230-637-00</t>
  </si>
  <si>
    <t>11685 HICKORY DR</t>
  </si>
  <si>
    <t>004-240-659-00</t>
  </si>
  <si>
    <t>11411 BIRCH DR</t>
  </si>
  <si>
    <t>004-240-741-00</t>
  </si>
  <si>
    <t>6718 W SCHMEID RD</t>
  </si>
  <si>
    <t>DOUBLEWIDE</t>
  </si>
  <si>
    <t>Mobile Home</t>
  </si>
  <si>
    <t>004-240-778-00</t>
  </si>
  <si>
    <t>6710 W SCHMEID RD</t>
  </si>
  <si>
    <t>Totals:</t>
  </si>
  <si>
    <t>Sale. Ratio =&gt;</t>
  </si>
  <si>
    <t>Std. Dev. =&gt;</t>
  </si>
  <si>
    <t>E.C.F. =&gt;</t>
  </si>
  <si>
    <t>Ave. E.C.F. =&gt;</t>
  </si>
  <si>
    <t>Std. Deviation=&gt;</t>
  </si>
  <si>
    <t>Ave. Variance=&gt;</t>
  </si>
  <si>
    <t>Coefficient of Var=&gt;</t>
  </si>
  <si>
    <t>HONEYMOON HEIGHTS BACKLOTS     ECF</t>
  </si>
  <si>
    <t xml:space="preserve">2026 CATO </t>
  </si>
  <si>
    <t xml:space="preserve"> </t>
  </si>
  <si>
    <t>2026 ANALYZED        1.484</t>
  </si>
  <si>
    <t>2026 USED                 1.484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</si>
</sst>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\$#,##0_);[Red]\(\$#,##0\)"/>
    <numFmt numFmtId="165" formatCode="#0.00_);[Red]\(#0.00\)"/>
    <numFmt numFmtId="166" formatCode="#0.000_);[Red]\(#0.000\)"/>
    <numFmt numFmtId="167" formatCode="\$#,##0.00_);[Red]\(\$#,##0.00\)"/>
    <numFmt numFmtId="168" formatCode="#0.0000_);[Red]\(#0.0000\)"/>
    <numFmt numFmtId="169" formatCode="mm/dd/yy"/>
  </numFmts>
  <fonts count="4" x14ac:knownFonts="1">
    <font>
      <b/>
      <sz val="11"/>
      <color indexed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38" fontId="0" fillId="3" borderId="1" xfId="0" applyNumberFormat="1" applyFill="1" applyBorder="1"/>
    <xf numFmtId="167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38" fontId="0" fillId="4" borderId="1" xfId="0" applyNumberFormat="1" applyFill="1" applyBorder="1"/>
    <xf numFmtId="167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38" fontId="2" fillId="4" borderId="1" xfId="0" applyNumberFormat="1" applyFont="1" applyFill="1" applyBorder="1"/>
    <xf numFmtId="167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38" fontId="2" fillId="4" borderId="2" xfId="0" applyNumberFormat="1" applyFont="1" applyFill="1" applyBorder="1"/>
    <xf numFmtId="167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6" fontId="2" fillId="4" borderId="3" xfId="0" applyNumberFormat="1" applyFont="1" applyFill="1" applyBorder="1"/>
    <xf numFmtId="38" fontId="2" fillId="4" borderId="3" xfId="0" applyNumberFormat="1" applyFont="1" applyFill="1" applyBorder="1"/>
    <xf numFmtId="167" fontId="2" fillId="4" borderId="3" xfId="0" applyNumberFormat="1" applyFont="1" applyFill="1" applyBorder="1"/>
    <xf numFmtId="168" fontId="2" fillId="4" borderId="3" xfId="0" applyNumberFormat="1" applyFont="1" applyFill="1" applyBorder="1"/>
    <xf numFmtId="168" fontId="2" fillId="4" borderId="3" xfId="0" applyNumberFormat="1" applyFont="1" applyFill="1" applyBorder="1" applyAlignment="1">
      <alignment horizontal="right"/>
    </xf>
    <xf numFmtId="0" fontId="3" fillId="0" borderId="1" xfId="0" applyFont="1" applyBorder="1"/>
    <xf numFmtId="169" fontId="0" fillId="0" borderId="1" xfId="0" applyNumberFormat="1" applyBorder="1"/>
    <xf numFmtId="6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"/>
  <sheetViews>
    <sheetView tabSelected="1" workbookViewId="0">
      <selection activeCell="F17" sqref="F17"/>
    </sheetView>
  </sheetViews>
  <sheetFormatPr defaultRowHeight="14.4" x14ac:dyDescent="0.3"/>
  <cols>
    <col min="1" max="1" width="14.33203125" bestFit="1" customWidth="1" collapsed="1"/>
    <col min="2" max="2" width="19.109375" bestFit="1" customWidth="1" collapsed="1"/>
    <col min="3" max="3" width="10.6640625" bestFit="1" customWidth="1" collapsed="1"/>
    <col min="4" max="4" width="10.88671875" bestFit="1" customWidth="1" collapsed="1"/>
    <col min="5" max="5" width="5.5546875" bestFit="1" customWidth="1" collapsed="1"/>
    <col min="6" max="6" width="17.33203125" bestFit="1" customWidth="1" collapsed="1"/>
    <col min="7" max="7" width="10.88671875" bestFit="1" customWidth="1" collapsed="1"/>
    <col min="8" max="8" width="14.6640625" bestFit="1" customWidth="1" collapsed="1"/>
    <col min="9" max="9" width="12.88671875" bestFit="1" customWidth="1" collapsed="1"/>
    <col min="10" max="10" width="13.44140625" bestFit="1" customWidth="1" collapsed="1"/>
    <col min="11" max="11" width="11" bestFit="1" customWidth="1" collapsed="1"/>
    <col min="12" max="12" width="13.5546875" bestFit="1" customWidth="1" collapsed="1"/>
    <col min="13" max="13" width="12.6640625" bestFit="1" customWidth="1" collapsed="1"/>
    <col min="14" max="14" width="6.33203125" bestFit="1" customWidth="1" collapsed="1"/>
    <col min="15" max="15" width="10.109375" bestFit="1" customWidth="1" collapsed="1"/>
    <col min="16" max="16" width="15.5546875" bestFit="1" customWidth="1" collapsed="1"/>
    <col min="17" max="17" width="12" bestFit="1" customWidth="1" collapsed="1"/>
    <col min="18" max="18" width="18.88671875" bestFit="1" customWidth="1" collapsed="1"/>
    <col min="19" max="19" width="14.44140625" bestFit="1" customWidth="1" collapsed="1"/>
    <col min="20" max="20" width="9.44140625" bestFit="1" customWidth="1" collapsed="1"/>
    <col min="21" max="21" width="10.6640625" bestFit="1" customWidth="1" collapsed="1"/>
    <col min="22" max="22" width="11.5546875" bestFit="1" customWidth="1" collapsed="1"/>
    <col min="23" max="23" width="10.44140625" bestFit="1" customWidth="1" collapsed="1"/>
    <col min="24" max="24" width="28.88671875" bestFit="1" customWidth="1" collapsed="1"/>
    <col min="25" max="25" width="21.88671875" bestFit="1" customWidth="1" collapsed="1"/>
    <col min="26" max="27" width="13.6640625" bestFit="1" customWidth="1" collapsed="1"/>
    <col min="28" max="28" width="18" bestFit="1" customWidth="1" collapsed="1"/>
    <col min="29" max="29" width="6.88671875" bestFit="1" customWidth="1" collapsed="1"/>
    <col min="30" max="30" width="13.109375" bestFit="1" customWidth="1" collapsed="1"/>
    <col min="31" max="31" width="6.5546875" bestFit="1" customWidth="1" collapsed="1"/>
    <col min="32" max="32" width="19.88671875" bestFit="1" customWidth="1" collapsed="1"/>
    <col min="33" max="33" width="16.44140625" bestFit="1" customWidth="1" collapsed="1"/>
    <col min="34" max="34" width="15.44140625" bestFit="1" customWidth="1" collapsed="1"/>
    <col min="35" max="35" width="11" bestFit="1" customWidth="1" collapsed="1"/>
    <col min="36" max="36" width="16.88671875" bestFit="1" customWidth="1" collapsed="1"/>
    <col min="37" max="37" width="21.5546875" bestFit="1" customWidth="1" collapsed="1"/>
    <col min="38" max="38" width="21" bestFit="1" customWidth="1" collapsed="1"/>
    <col min="39" max="39" width="16.5546875" bestFit="1" customWidth="1" collapsed="1"/>
    <col min="40" max="40" width="18.44140625" bestFit="1" customWidth="1" collapsed="1"/>
  </cols>
  <sheetData>
    <row r="1" spans="1:40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  <c r="P1" s="7" t="s">
        <v>15</v>
      </c>
      <c r="Q1" s="9" t="s">
        <v>16</v>
      </c>
      <c r="R1" s="8" t="s">
        <v>17</v>
      </c>
      <c r="S1" s="1" t="s">
        <v>18</v>
      </c>
      <c r="T1" s="1" t="s">
        <v>19</v>
      </c>
      <c r="U1" s="3" t="s">
        <v>20</v>
      </c>
      <c r="V1" s="1" t="s">
        <v>21</v>
      </c>
      <c r="W1" s="2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 x14ac:dyDescent="0.3">
      <c r="A2" s="19" t="s">
        <v>62</v>
      </c>
      <c r="B2" s="19" t="s">
        <v>63</v>
      </c>
      <c r="C2" s="20">
        <v>45211</v>
      </c>
      <c r="D2" s="21">
        <v>132500</v>
      </c>
      <c r="E2" s="19" t="s">
        <v>42</v>
      </c>
      <c r="F2" s="19" t="s">
        <v>43</v>
      </c>
      <c r="G2" s="21">
        <v>132500</v>
      </c>
      <c r="H2" s="21">
        <v>44000</v>
      </c>
      <c r="I2" s="22">
        <f t="shared" ref="I2:I9" si="0">H2/G2*100</f>
        <v>33.20754716981132</v>
      </c>
      <c r="J2" s="21">
        <v>99258</v>
      </c>
      <c r="K2" s="21">
        <v>8888</v>
      </c>
      <c r="L2" s="21">
        <f t="shared" ref="L2:L9" si="1">G2-K2</f>
        <v>123612</v>
      </c>
      <c r="M2" s="21">
        <v>69515</v>
      </c>
      <c r="N2" s="23">
        <f t="shared" ref="N2:N9" si="2">L2/M2</f>
        <v>1.77820614255916</v>
      </c>
      <c r="O2" s="24">
        <v>840</v>
      </c>
      <c r="P2" s="25">
        <f t="shared" ref="P2:P9" si="3">L2/O2</f>
        <v>147.15714285714284</v>
      </c>
      <c r="Q2" s="26" t="s">
        <v>44</v>
      </c>
      <c r="R2" s="27" t="e">
        <f>ABS(#REF!-N2)*100</f>
        <v>#REF!</v>
      </c>
      <c r="S2" s="19" t="s">
        <v>54</v>
      </c>
      <c r="T2" s="19" t="s">
        <v>46</v>
      </c>
      <c r="U2" s="21">
        <v>6600</v>
      </c>
      <c r="V2" s="19" t="s">
        <v>47</v>
      </c>
      <c r="W2" s="20" t="s">
        <v>48</v>
      </c>
      <c r="X2" s="19" t="s">
        <v>46</v>
      </c>
      <c r="Y2" s="19" t="s">
        <v>49</v>
      </c>
      <c r="Z2" s="19" t="s">
        <v>50</v>
      </c>
      <c r="AA2" s="19">
        <v>65</v>
      </c>
      <c r="AB2" s="19" t="s">
        <v>46</v>
      </c>
      <c r="AC2" s="19" t="s">
        <v>46</v>
      </c>
      <c r="AD2" s="19" t="s">
        <v>46</v>
      </c>
      <c r="AE2" s="19" t="s">
        <v>46</v>
      </c>
      <c r="AF2" s="19" t="s">
        <v>46</v>
      </c>
      <c r="AG2" s="19" t="s">
        <v>46</v>
      </c>
      <c r="AH2" s="19" t="s">
        <v>46</v>
      </c>
      <c r="AI2" s="19" t="s">
        <v>46</v>
      </c>
      <c r="AJ2" s="19" t="s">
        <v>46</v>
      </c>
      <c r="AK2" s="19" t="s">
        <v>46</v>
      </c>
      <c r="AL2" s="19" t="s">
        <v>46</v>
      </c>
      <c r="AM2" s="19" t="s">
        <v>46</v>
      </c>
      <c r="AN2" s="19" t="s">
        <v>51</v>
      </c>
    </row>
    <row r="3" spans="1:40" x14ac:dyDescent="0.3">
      <c r="A3" s="19" t="s">
        <v>58</v>
      </c>
      <c r="B3" s="19" t="s">
        <v>59</v>
      </c>
      <c r="C3" s="20">
        <v>45237</v>
      </c>
      <c r="D3" s="21">
        <v>205000</v>
      </c>
      <c r="E3" s="19" t="s">
        <v>42</v>
      </c>
      <c r="F3" s="19" t="s">
        <v>43</v>
      </c>
      <c r="G3" s="21">
        <v>200000</v>
      </c>
      <c r="H3" s="21">
        <v>88600</v>
      </c>
      <c r="I3" s="22">
        <f t="shared" si="0"/>
        <v>44.3</v>
      </c>
      <c r="J3" s="21">
        <v>207313</v>
      </c>
      <c r="K3" s="21">
        <v>4560</v>
      </c>
      <c r="L3" s="21">
        <f t="shared" si="1"/>
        <v>195440</v>
      </c>
      <c r="M3" s="21">
        <v>155963</v>
      </c>
      <c r="N3" s="23">
        <f t="shared" si="2"/>
        <v>1.2531177266402929</v>
      </c>
      <c r="O3" s="24">
        <v>952</v>
      </c>
      <c r="P3" s="25">
        <f t="shared" si="3"/>
        <v>205.29411764705881</v>
      </c>
      <c r="Q3" s="26" t="s">
        <v>44</v>
      </c>
      <c r="R3" s="27">
        <f>ABS(N10-N3)*100</f>
        <v>125.31177266402929</v>
      </c>
      <c r="S3" s="19" t="s">
        <v>60</v>
      </c>
      <c r="T3" s="19" t="s">
        <v>46</v>
      </c>
      <c r="U3" s="21">
        <v>4560</v>
      </c>
      <c r="V3" s="19" t="s">
        <v>47</v>
      </c>
      <c r="W3" s="20" t="s">
        <v>48</v>
      </c>
      <c r="X3" s="19" t="s">
        <v>61</v>
      </c>
      <c r="Y3" s="19" t="s">
        <v>49</v>
      </c>
      <c r="Z3" s="19" t="s">
        <v>50</v>
      </c>
      <c r="AA3" s="19">
        <v>88</v>
      </c>
      <c r="AB3" s="19" t="s">
        <v>46</v>
      </c>
      <c r="AC3" s="19" t="s">
        <v>46</v>
      </c>
      <c r="AD3" s="19" t="s">
        <v>46</v>
      </c>
      <c r="AE3" s="19" t="s">
        <v>46</v>
      </c>
      <c r="AF3" s="19" t="s">
        <v>46</v>
      </c>
      <c r="AG3" s="19" t="s">
        <v>46</v>
      </c>
      <c r="AH3" s="19" t="s">
        <v>46</v>
      </c>
      <c r="AI3" s="19" t="s">
        <v>46</v>
      </c>
      <c r="AJ3" s="19" t="s">
        <v>46</v>
      </c>
      <c r="AK3" s="19" t="s">
        <v>46</v>
      </c>
      <c r="AL3" s="19" t="s">
        <v>46</v>
      </c>
      <c r="AM3" s="19" t="s">
        <v>46</v>
      </c>
      <c r="AN3" s="19" t="s">
        <v>51</v>
      </c>
    </row>
    <row r="4" spans="1:40" x14ac:dyDescent="0.3">
      <c r="A4" s="10" t="s">
        <v>70</v>
      </c>
      <c r="B4" s="10" t="s">
        <v>71</v>
      </c>
      <c r="C4" s="11">
        <v>45344</v>
      </c>
      <c r="D4" s="12">
        <v>187000</v>
      </c>
      <c r="E4" s="10" t="s">
        <v>42</v>
      </c>
      <c r="F4" s="10" t="s">
        <v>43</v>
      </c>
      <c r="G4" s="12">
        <v>187000</v>
      </c>
      <c r="H4" s="12">
        <v>66800</v>
      </c>
      <c r="I4" s="13">
        <f t="shared" si="0"/>
        <v>35.721925133689844</v>
      </c>
      <c r="J4" s="12">
        <v>158254</v>
      </c>
      <c r="K4" s="12">
        <v>34043</v>
      </c>
      <c r="L4" s="12">
        <f t="shared" si="1"/>
        <v>152957</v>
      </c>
      <c r="M4" s="12">
        <v>95546</v>
      </c>
      <c r="N4" s="14">
        <f t="shared" si="2"/>
        <v>1.6008728779854731</v>
      </c>
      <c r="O4" s="15">
        <v>1204</v>
      </c>
      <c r="P4" s="16">
        <f t="shared" si="3"/>
        <v>127.04069767441861</v>
      </c>
      <c r="Q4" s="17" t="s">
        <v>44</v>
      </c>
      <c r="R4" s="18">
        <f>ABS(N6-N4)*100</f>
        <v>4.7064387612890446</v>
      </c>
      <c r="S4" s="10" t="s">
        <v>45</v>
      </c>
      <c r="T4" s="10" t="s">
        <v>46</v>
      </c>
      <c r="U4" s="12">
        <v>30170</v>
      </c>
      <c r="V4" s="10" t="s">
        <v>47</v>
      </c>
      <c r="W4" s="11" t="s">
        <v>48</v>
      </c>
      <c r="X4" s="10" t="s">
        <v>46</v>
      </c>
      <c r="Y4" s="10" t="s">
        <v>49</v>
      </c>
      <c r="Z4" s="10" t="s">
        <v>50</v>
      </c>
      <c r="AA4" s="10">
        <v>62</v>
      </c>
      <c r="AB4" s="10" t="s">
        <v>46</v>
      </c>
      <c r="AC4" s="10" t="s">
        <v>46</v>
      </c>
      <c r="AD4" s="10" t="s">
        <v>46</v>
      </c>
      <c r="AE4" s="10" t="s">
        <v>46</v>
      </c>
      <c r="AF4" s="10" t="s">
        <v>46</v>
      </c>
      <c r="AG4" s="10" t="s">
        <v>46</v>
      </c>
      <c r="AH4" s="10" t="s">
        <v>46</v>
      </c>
      <c r="AI4" s="10" t="s">
        <v>46</v>
      </c>
      <c r="AJ4" s="10" t="s">
        <v>46</v>
      </c>
      <c r="AK4" s="10" t="s">
        <v>46</v>
      </c>
      <c r="AL4" s="10" t="s">
        <v>46</v>
      </c>
      <c r="AM4" s="10" t="s">
        <v>46</v>
      </c>
      <c r="AN4" s="10" t="s">
        <v>51</v>
      </c>
    </row>
    <row r="5" spans="1:40" x14ac:dyDescent="0.3">
      <c r="A5" s="10" t="s">
        <v>52</v>
      </c>
      <c r="B5" s="10" t="s">
        <v>53</v>
      </c>
      <c r="C5" s="11">
        <v>45372</v>
      </c>
      <c r="D5" s="12">
        <v>150000</v>
      </c>
      <c r="E5" s="10" t="s">
        <v>42</v>
      </c>
      <c r="F5" s="10" t="s">
        <v>43</v>
      </c>
      <c r="G5" s="12">
        <v>150000</v>
      </c>
      <c r="H5" s="12">
        <v>64100</v>
      </c>
      <c r="I5" s="13">
        <f t="shared" si="0"/>
        <v>42.733333333333334</v>
      </c>
      <c r="J5" s="12">
        <v>145211</v>
      </c>
      <c r="K5" s="12">
        <v>6600</v>
      </c>
      <c r="L5" s="12">
        <f t="shared" si="1"/>
        <v>143400</v>
      </c>
      <c r="M5" s="12">
        <v>106623</v>
      </c>
      <c r="N5" s="14">
        <f t="shared" si="2"/>
        <v>1.3449255789088659</v>
      </c>
      <c r="O5" s="15">
        <v>672</v>
      </c>
      <c r="P5" s="16">
        <f t="shared" si="3"/>
        <v>213.39285714285714</v>
      </c>
      <c r="Q5" s="17" t="s">
        <v>44</v>
      </c>
      <c r="R5" s="18">
        <f>ABS(N18-N5)*100</f>
        <v>134.49255789088659</v>
      </c>
      <c r="S5" s="10" t="s">
        <v>54</v>
      </c>
      <c r="T5" s="10" t="s">
        <v>46</v>
      </c>
      <c r="U5" s="12">
        <v>6600</v>
      </c>
      <c r="V5" s="10" t="s">
        <v>47</v>
      </c>
      <c r="W5" s="11" t="s">
        <v>48</v>
      </c>
      <c r="X5" s="10" t="s">
        <v>46</v>
      </c>
      <c r="Y5" s="10" t="s">
        <v>49</v>
      </c>
      <c r="Z5" s="10" t="s">
        <v>50</v>
      </c>
      <c r="AA5" s="10">
        <v>77</v>
      </c>
      <c r="AB5" s="10" t="s">
        <v>46</v>
      </c>
      <c r="AC5" s="10" t="s">
        <v>46</v>
      </c>
      <c r="AD5" s="10" t="s">
        <v>46</v>
      </c>
      <c r="AE5" s="10" t="s">
        <v>46</v>
      </c>
      <c r="AF5" s="10" t="s">
        <v>46</v>
      </c>
      <c r="AG5" s="10" t="s">
        <v>46</v>
      </c>
      <c r="AH5" s="10" t="s">
        <v>46</v>
      </c>
      <c r="AI5" s="10" t="s">
        <v>46</v>
      </c>
      <c r="AJ5" s="10" t="s">
        <v>46</v>
      </c>
      <c r="AK5" s="10" t="s">
        <v>46</v>
      </c>
      <c r="AL5" s="10" t="s">
        <v>46</v>
      </c>
      <c r="AM5" s="10" t="s">
        <v>46</v>
      </c>
      <c r="AN5" s="10" t="s">
        <v>51</v>
      </c>
    </row>
    <row r="6" spans="1:40" x14ac:dyDescent="0.3">
      <c r="A6" s="10" t="s">
        <v>64</v>
      </c>
      <c r="B6" s="10" t="s">
        <v>65</v>
      </c>
      <c r="C6" s="11">
        <v>45383</v>
      </c>
      <c r="D6" s="12">
        <v>155000</v>
      </c>
      <c r="E6" s="10" t="s">
        <v>42</v>
      </c>
      <c r="F6" s="10" t="s">
        <v>43</v>
      </c>
      <c r="G6" s="12">
        <v>155000</v>
      </c>
      <c r="H6" s="12">
        <v>54300</v>
      </c>
      <c r="I6" s="13">
        <f t="shared" si="0"/>
        <v>35.032258064516128</v>
      </c>
      <c r="J6" s="12">
        <v>124385</v>
      </c>
      <c r="K6" s="12">
        <v>9998</v>
      </c>
      <c r="L6" s="12">
        <f t="shared" si="1"/>
        <v>145002</v>
      </c>
      <c r="M6" s="12">
        <v>87990</v>
      </c>
      <c r="N6" s="14">
        <f t="shared" si="2"/>
        <v>1.6479372655983635</v>
      </c>
      <c r="O6" s="15">
        <v>840</v>
      </c>
      <c r="P6" s="16">
        <f t="shared" si="3"/>
        <v>172.62142857142857</v>
      </c>
      <c r="Q6" s="17" t="s">
        <v>44</v>
      </c>
      <c r="R6" s="18">
        <f>ABS(N11-N6)*100</f>
        <v>16.440304706432428</v>
      </c>
      <c r="S6" s="10" t="s">
        <v>54</v>
      </c>
      <c r="T6" s="10" t="s">
        <v>46</v>
      </c>
      <c r="U6" s="12">
        <v>6600</v>
      </c>
      <c r="V6" s="10" t="s">
        <v>47</v>
      </c>
      <c r="W6" s="11" t="s">
        <v>48</v>
      </c>
      <c r="X6" s="10" t="s">
        <v>46</v>
      </c>
      <c r="Y6" s="10" t="s">
        <v>49</v>
      </c>
      <c r="Z6" s="10" t="s">
        <v>50</v>
      </c>
      <c r="AA6" s="10">
        <v>65</v>
      </c>
      <c r="AB6" s="10" t="s">
        <v>46</v>
      </c>
      <c r="AC6" s="10" t="s">
        <v>46</v>
      </c>
      <c r="AD6" s="10" t="s">
        <v>46</v>
      </c>
      <c r="AE6" s="10" t="s">
        <v>46</v>
      </c>
      <c r="AF6" s="10" t="s">
        <v>46</v>
      </c>
      <c r="AG6" s="10" t="s">
        <v>46</v>
      </c>
      <c r="AH6" s="10" t="s">
        <v>46</v>
      </c>
      <c r="AI6" s="10" t="s">
        <v>46</v>
      </c>
      <c r="AJ6" s="10" t="s">
        <v>46</v>
      </c>
      <c r="AK6" s="10" t="s">
        <v>46</v>
      </c>
      <c r="AL6" s="10" t="s">
        <v>46</v>
      </c>
      <c r="AM6" s="10" t="s">
        <v>46</v>
      </c>
      <c r="AN6" s="10" t="s">
        <v>51</v>
      </c>
    </row>
    <row r="7" spans="1:40" x14ac:dyDescent="0.3">
      <c r="A7" s="10" t="s">
        <v>66</v>
      </c>
      <c r="B7" s="10" t="s">
        <v>67</v>
      </c>
      <c r="C7" s="11">
        <v>45393</v>
      </c>
      <c r="D7" s="12">
        <v>120000</v>
      </c>
      <c r="E7" s="10" t="s">
        <v>42</v>
      </c>
      <c r="F7" s="10" t="s">
        <v>43</v>
      </c>
      <c r="G7" s="12">
        <v>120000</v>
      </c>
      <c r="H7" s="12">
        <v>59200</v>
      </c>
      <c r="I7" s="13">
        <f t="shared" si="0"/>
        <v>49.333333333333336</v>
      </c>
      <c r="J7" s="12">
        <v>178840</v>
      </c>
      <c r="K7" s="12">
        <v>30052</v>
      </c>
      <c r="L7" s="12">
        <f t="shared" si="1"/>
        <v>89948</v>
      </c>
      <c r="M7" s="12">
        <v>82660</v>
      </c>
      <c r="N7" s="14">
        <f t="shared" si="2"/>
        <v>1.0881684006774739</v>
      </c>
      <c r="O7" s="15">
        <v>1144</v>
      </c>
      <c r="P7" s="16">
        <f t="shared" si="3"/>
        <v>78.62587412587412</v>
      </c>
      <c r="Q7" s="17" t="s">
        <v>44</v>
      </c>
      <c r="R7" s="18">
        <f>ABS(N9-N7)*100</f>
        <v>70.589060781921447</v>
      </c>
      <c r="S7" s="10" t="s">
        <v>68</v>
      </c>
      <c r="T7" s="10" t="s">
        <v>46</v>
      </c>
      <c r="U7" s="12">
        <v>30052</v>
      </c>
      <c r="V7" s="10" t="s">
        <v>47</v>
      </c>
      <c r="W7" s="11" t="s">
        <v>48</v>
      </c>
      <c r="X7" s="10" t="s">
        <v>46</v>
      </c>
      <c r="Y7" s="10" t="s">
        <v>49</v>
      </c>
      <c r="Z7" s="10" t="s">
        <v>50</v>
      </c>
      <c r="AA7" s="10">
        <v>59</v>
      </c>
      <c r="AB7" s="10" t="s">
        <v>46</v>
      </c>
      <c r="AC7" s="10" t="s">
        <v>46</v>
      </c>
      <c r="AD7" s="10" t="s">
        <v>46</v>
      </c>
      <c r="AE7" s="10" t="s">
        <v>46</v>
      </c>
      <c r="AF7" s="10" t="s">
        <v>46</v>
      </c>
      <c r="AG7" s="10" t="s">
        <v>46</v>
      </c>
      <c r="AH7" s="10" t="s">
        <v>46</v>
      </c>
      <c r="AI7" s="10" t="s">
        <v>46</v>
      </c>
      <c r="AJ7" s="10" t="s">
        <v>46</v>
      </c>
      <c r="AK7" s="10" t="s">
        <v>46</v>
      </c>
      <c r="AL7" s="10" t="s">
        <v>46</v>
      </c>
      <c r="AM7" s="10" t="s">
        <v>46</v>
      </c>
      <c r="AN7" s="10" t="s">
        <v>69</v>
      </c>
    </row>
    <row r="8" spans="1:40" x14ac:dyDescent="0.3">
      <c r="A8" s="10" t="s">
        <v>56</v>
      </c>
      <c r="B8" s="10" t="s">
        <v>57</v>
      </c>
      <c r="C8" s="11">
        <v>45449</v>
      </c>
      <c r="D8" s="12">
        <v>100000</v>
      </c>
      <c r="E8" s="10" t="s">
        <v>55</v>
      </c>
      <c r="F8" s="10" t="s">
        <v>43</v>
      </c>
      <c r="G8" s="12">
        <v>100000</v>
      </c>
      <c r="H8" s="12">
        <v>33200</v>
      </c>
      <c r="I8" s="13">
        <f t="shared" si="0"/>
        <v>33.200000000000003</v>
      </c>
      <c r="J8" s="12">
        <v>76443</v>
      </c>
      <c r="K8" s="12">
        <v>8938</v>
      </c>
      <c r="L8" s="12">
        <f t="shared" si="1"/>
        <v>91062</v>
      </c>
      <c r="M8" s="12">
        <v>51926</v>
      </c>
      <c r="N8" s="14">
        <f t="shared" si="2"/>
        <v>1.7536879405307553</v>
      </c>
      <c r="O8" s="15">
        <v>504</v>
      </c>
      <c r="P8" s="16">
        <f t="shared" si="3"/>
        <v>180.67857142857142</v>
      </c>
      <c r="Q8" s="17" t="s">
        <v>44</v>
      </c>
      <c r="R8" s="18">
        <f>ABS(N19-N8)*100</f>
        <v>175.36879405307553</v>
      </c>
      <c r="S8" s="10" t="s">
        <v>54</v>
      </c>
      <c r="T8" s="10" t="s">
        <v>46</v>
      </c>
      <c r="U8" s="12">
        <v>6600</v>
      </c>
      <c r="V8" s="10" t="s">
        <v>47</v>
      </c>
      <c r="W8" s="11" t="s">
        <v>48</v>
      </c>
      <c r="X8" s="10" t="s">
        <v>46</v>
      </c>
      <c r="Y8" s="10" t="s">
        <v>49</v>
      </c>
      <c r="Z8" s="10" t="s">
        <v>50</v>
      </c>
      <c r="AA8" s="10">
        <v>62</v>
      </c>
      <c r="AB8" s="10" t="s">
        <v>46</v>
      </c>
      <c r="AC8" s="10" t="s">
        <v>46</v>
      </c>
      <c r="AD8" s="10" t="s">
        <v>46</v>
      </c>
      <c r="AE8" s="10" t="s">
        <v>46</v>
      </c>
      <c r="AF8" s="10" t="s">
        <v>46</v>
      </c>
      <c r="AG8" s="10" t="s">
        <v>46</v>
      </c>
      <c r="AH8" s="10" t="s">
        <v>46</v>
      </c>
      <c r="AI8" s="10" t="s">
        <v>46</v>
      </c>
      <c r="AJ8" s="10" t="s">
        <v>46</v>
      </c>
      <c r="AK8" s="10" t="s">
        <v>46</v>
      </c>
      <c r="AL8" s="10" t="s">
        <v>46</v>
      </c>
      <c r="AM8" s="10" t="s">
        <v>46</v>
      </c>
      <c r="AN8" s="10" t="s">
        <v>51</v>
      </c>
    </row>
    <row r="9" spans="1:40" x14ac:dyDescent="0.3">
      <c r="A9" s="10" t="s">
        <v>40</v>
      </c>
      <c r="B9" s="10" t="s">
        <v>41</v>
      </c>
      <c r="C9" s="11">
        <v>45743</v>
      </c>
      <c r="D9" s="12">
        <v>158290</v>
      </c>
      <c r="E9" s="10" t="s">
        <v>42</v>
      </c>
      <c r="F9" s="10" t="s">
        <v>43</v>
      </c>
      <c r="G9" s="12">
        <v>158290</v>
      </c>
      <c r="H9" s="12">
        <v>52700</v>
      </c>
      <c r="I9" s="13">
        <f t="shared" si="0"/>
        <v>33.293322382967972</v>
      </c>
      <c r="J9" s="12">
        <v>121367</v>
      </c>
      <c r="K9" s="12">
        <v>24211</v>
      </c>
      <c r="L9" s="12">
        <f t="shared" si="1"/>
        <v>134079</v>
      </c>
      <c r="M9" s="12">
        <v>74735</v>
      </c>
      <c r="N9" s="14">
        <f t="shared" si="2"/>
        <v>1.7940590084966883</v>
      </c>
      <c r="O9" s="15">
        <v>840</v>
      </c>
      <c r="P9" s="16">
        <f t="shared" si="3"/>
        <v>159.61785714285713</v>
      </c>
      <c r="Q9" s="17" t="s">
        <v>44</v>
      </c>
      <c r="R9" s="18" t="e">
        <f>ABS(#REF!-N9)*100</f>
        <v>#REF!</v>
      </c>
      <c r="S9" s="10" t="s">
        <v>45</v>
      </c>
      <c r="T9" s="10" t="s">
        <v>46</v>
      </c>
      <c r="U9" s="12">
        <v>19800</v>
      </c>
      <c r="V9" s="10" t="s">
        <v>47</v>
      </c>
      <c r="W9" s="11" t="s">
        <v>48</v>
      </c>
      <c r="X9" s="10" t="s">
        <v>46</v>
      </c>
      <c r="Y9" s="10" t="s">
        <v>49</v>
      </c>
      <c r="Z9" s="10" t="s">
        <v>50</v>
      </c>
      <c r="AA9" s="10">
        <v>59</v>
      </c>
      <c r="AB9" s="10" t="s">
        <v>46</v>
      </c>
      <c r="AC9" s="10" t="s">
        <v>46</v>
      </c>
      <c r="AD9" s="10" t="s">
        <v>46</v>
      </c>
      <c r="AE9" s="10" t="s">
        <v>46</v>
      </c>
      <c r="AF9" s="10" t="s">
        <v>46</v>
      </c>
      <c r="AG9" s="10" t="s">
        <v>46</v>
      </c>
      <c r="AH9" s="10" t="s">
        <v>46</v>
      </c>
      <c r="AI9" s="10" t="s">
        <v>46</v>
      </c>
      <c r="AJ9" s="10" t="s">
        <v>46</v>
      </c>
      <c r="AK9" s="10" t="s">
        <v>46</v>
      </c>
      <c r="AL9" s="10" t="s">
        <v>46</v>
      </c>
      <c r="AM9" s="10" t="s">
        <v>46</v>
      </c>
      <c r="AN9" s="10" t="s">
        <v>51</v>
      </c>
    </row>
    <row r="10" spans="1:40" x14ac:dyDescent="0.3">
      <c r="A10" s="37"/>
      <c r="B10" s="37"/>
      <c r="C10" s="38" t="s">
        <v>72</v>
      </c>
      <c r="D10" s="39">
        <f>+SUM(D2:D9)</f>
        <v>1207790</v>
      </c>
      <c r="E10" s="37"/>
      <c r="F10" s="37"/>
      <c r="G10" s="39">
        <f>+SUM(G2:G9)</f>
        <v>1202790</v>
      </c>
      <c r="H10" s="39">
        <f>+SUM(H2:H9)</f>
        <v>462900</v>
      </c>
      <c r="I10" s="40"/>
      <c r="J10" s="39">
        <f>+SUM(J2:J9)</f>
        <v>1111071</v>
      </c>
      <c r="K10" s="39"/>
      <c r="L10" s="39">
        <f>+SUM(L2:L9)</f>
        <v>1075500</v>
      </c>
      <c r="M10" s="39">
        <f>+SUM(M2:M9)</f>
        <v>724958</v>
      </c>
      <c r="N10" s="41"/>
      <c r="O10" s="42"/>
      <c r="P10" s="43">
        <f>AVERAGE(P2:P9)</f>
        <v>160.55356832377606</v>
      </c>
      <c r="Q10" s="44"/>
      <c r="R10" s="45">
        <f>ABS(N12-N11)*100</f>
        <v>4.9087649140594714</v>
      </c>
      <c r="S10" s="37"/>
      <c r="T10" s="37"/>
      <c r="U10" s="39"/>
      <c r="V10" s="37"/>
      <c r="W10" s="38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</row>
    <row r="11" spans="1:40" x14ac:dyDescent="0.3">
      <c r="A11" s="28"/>
      <c r="B11" s="28"/>
      <c r="C11" s="29"/>
      <c r="D11" s="30"/>
      <c r="E11" s="28"/>
      <c r="F11" s="28"/>
      <c r="G11" s="30"/>
      <c r="H11" s="30" t="s">
        <v>73</v>
      </c>
      <c r="I11" s="31">
        <f>H10/G10*100</f>
        <v>38.485521163295338</v>
      </c>
      <c r="J11" s="30"/>
      <c r="K11" s="30"/>
      <c r="L11" s="30"/>
      <c r="M11" s="30" t="s">
        <v>75</v>
      </c>
      <c r="N11" s="32">
        <f>L10/M10</f>
        <v>1.4835342185340392</v>
      </c>
      <c r="O11" s="33"/>
      <c r="P11" s="34" t="s">
        <v>77</v>
      </c>
      <c r="Q11" s="35">
        <f>STDEV(N2:N9)</f>
        <v>0.26896054162118876</v>
      </c>
      <c r="R11" s="36"/>
      <c r="S11" s="28"/>
      <c r="T11" s="28"/>
      <c r="U11" s="30"/>
      <c r="V11" s="28"/>
      <c r="W11" s="29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0" x14ac:dyDescent="0.3">
      <c r="A12" s="46"/>
      <c r="B12" s="46"/>
      <c r="C12" s="47"/>
      <c r="D12" s="48"/>
      <c r="E12" s="46"/>
      <c r="F12" s="46"/>
      <c r="G12" s="48"/>
      <c r="H12" s="48" t="s">
        <v>74</v>
      </c>
      <c r="I12" s="49">
        <f>STDEV(I2:I9)</f>
        <v>6.2301245337506463</v>
      </c>
      <c r="J12" s="48"/>
      <c r="K12" s="48"/>
      <c r="L12" s="48"/>
      <c r="M12" s="48" t="s">
        <v>76</v>
      </c>
      <c r="N12" s="50">
        <f>AVERAGE(N2:N9)</f>
        <v>1.5326218676746339</v>
      </c>
      <c r="O12" s="51"/>
      <c r="P12" s="52" t="s">
        <v>78</v>
      </c>
      <c r="Q12" s="54" t="e">
        <f>AVERAGE(R2:R9)</f>
        <v>#REF!</v>
      </c>
      <c r="R12" s="53" t="s">
        <v>79</v>
      </c>
      <c r="S12" s="46" t="e">
        <f>+(Q12/N12)</f>
        <v>#REF!</v>
      </c>
      <c r="T12" s="46"/>
      <c r="U12" s="48"/>
      <c r="V12" s="46"/>
      <c r="W12" s="47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</row>
    <row r="14" spans="1:40" ht="15.6" x14ac:dyDescent="0.3">
      <c r="B14" s="55" t="s">
        <v>81</v>
      </c>
      <c r="C14" s="56"/>
      <c r="D14" s="57"/>
    </row>
    <row r="15" spans="1:40" ht="15.6" x14ac:dyDescent="0.3">
      <c r="B15" s="55" t="s">
        <v>80</v>
      </c>
      <c r="C15" s="56"/>
      <c r="D15" s="57"/>
    </row>
    <row r="16" spans="1:40" ht="15.6" x14ac:dyDescent="0.3">
      <c r="B16" s="55" t="s">
        <v>83</v>
      </c>
      <c r="C16" s="56"/>
      <c r="D16" s="57"/>
    </row>
    <row r="17" spans="2:4" ht="15.6" x14ac:dyDescent="0.3">
      <c r="B17" s="55" t="s">
        <v>84</v>
      </c>
      <c r="C17" s="56"/>
      <c r="D17" s="57"/>
    </row>
    <row r="18" spans="2:4" ht="15.6" x14ac:dyDescent="0.3">
      <c r="B18" s="55"/>
      <c r="C18" s="56"/>
      <c r="D18" s="57"/>
    </row>
    <row r="23" spans="2:4" x14ac:dyDescent="0.3">
      <c r="D23" t="s">
        <v>82</v>
      </c>
    </row>
  </sheetData>
  <sheetProtection algorithmName="SHA-512" hashValue="hCjV+x3lIc7ZZWkaThR6vs2vxN8b6KoexdpD/YuqbSqxqQvOV25mAxuRe648cDv02eUsKbpqK/xRqVU82n+OUg==" saltValue="gX0cxmM96090kRqyjdELxw==" spinCount="100000" sheet="1" objects="1" scenarios="1"/>
  <sortState xmlns:xlrd2="http://schemas.microsoft.com/office/spreadsheetml/2017/richdata2" ref="A2:AN18">
    <sortCondition ref="C2:C18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Brandi Clark</cp:lastModifiedBy>
  <dcterms:created xsi:type="dcterms:W3CDTF">2026-01-28T01:35:34Z</dcterms:created>
  <dcterms:modified xsi:type="dcterms:W3CDTF">2026-03-09T13:15:08Z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